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317A9B0F-98EF-554E-88F3-291C356D3B78}" xr6:coauthVersionLast="47" xr6:coauthVersionMax="47" xr10:uidLastSave="{00000000-0000-0000-0000-000000000000}"/>
  <bookViews>
    <workbookView xWindow="2640" yWindow="9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<sst xmlns="http://schemas.openxmlformats.org/spreadsheetml/2006/main" count="520" uniqueCount="267">
  <si>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</si>
  <si>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</si>
  <si>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</si>
  <si>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</si>
  <si>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</si>
  <si>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</si>
  <si>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</si>
  <si>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</si>
  <si>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</si>
  <si>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</si>
  <si>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</si>
  <si>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</si>
  <si>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</si>
  <si>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</si>
  <si>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</si>
  <si>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</si>
  <si>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</si>
  <si>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</si>
  <si>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</si>
  <si>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</si>
  <si>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</si>
  <si>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</si>
  <si>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</si>
  <si>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</si>
  <si>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</si>
  <si>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</si>
  <si>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</si>
  <si>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</si>
  <si>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</si>
  <si>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</si>
  <si>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</si>
  <si>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</si>
  <si>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</si>
  <si>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</si>
  <si>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</si>
  <si>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</si>
  <si>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</si>
  <si>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</si>
  <si>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</si>
  <si>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</si>
  <si>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</si>
  <si>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</si>
  <si>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</si>
  <si>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</si>
  <si>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</si>
  <si>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</si>
  <si>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</si>
  <si>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</si>
  <si>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</si>
  <si>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</si>
  <si>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</si>
  <si>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</si>
  <si>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</si>
  <si>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</si>
  <si>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</si>
  <si>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</si>
  <si>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</si>
  <si>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</si>
  <si>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</si>
  <si>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</si>
  <si>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</si>
  <si>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</si>
  <si>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</si>
  <si>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</si>
  <si>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</si>
  <si>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</si>
  <si>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</si>
  <si>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</si>
  <si>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</si>
  <si>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</si>
  <si>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</si>
  <si>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</si>
  <si>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</si>
  <si>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</si>
  <si>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</si>
  <si>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</si>
  <si>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</si>
  <si>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</si>
  <si>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</si>
  <si>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</si>
  <si>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</si>
  <si>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</si>
  <si>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</si>
  <si>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</si>
  <si>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</si>
  <si>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</si>
  <si>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</si>
  <si>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</si>
  <si>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</si>
  <si>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</si>
  <si>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</si>
  <si>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</si>
  <si>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</si>
  <si>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</si>
  <si>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</si>
  <si>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</si>
  <si>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</si>
  <si>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</si>
  <si>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</si>
  <si>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</si>
  <si>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</si>
  <si>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</si>
  <si>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</si>
  <si>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</si>
  <si>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</si>
  <si>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</si>
  <si>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</si>
  <si>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</si>
  <si>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</si>
  <si>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</si>
  <si>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</si>
  <si>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</si>
  <si>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</si>
  <si>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</si>
  <si>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</si>
  <si>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</si>
  <si>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</si>
  <si>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</si>
  <si>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</si>
  <si>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</si>
  <si>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</si>
  <si>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</si>
  <si>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</si>
  <si>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</si>
  <si>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</si>
  <si>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</si>
  <si>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</si>
  <si>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</si>
  <si>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</si>
  <si>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</si>
  <si>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</si>
  <si>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</si>
  <si>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</si>
  <si>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</si>
  <si>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</si>
  <si>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</si>
  <si>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</si>
  <si>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</si>
  <si>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</si>
  <si>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</si>
  <si>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</si>
  <si>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</si>
  <si>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</si>
  <si>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</si>
  <si>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</si>
  <si>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</si>
  <si>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</si>
  <si>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</si>
  <si>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</si>
  <si>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</si>
  <si>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</si>
  <si>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</si>
  <si>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</si>
  <si>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</si>
  <si>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</si>
  <si>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</si>
  <si>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</si>
  <si>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</si>
  <si>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</si>
  <si>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</si>
  <si>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</si>
  <si>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</si>
  <si>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</si>
  <si>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</si>
  <si>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</si>
  <si>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</si>
  <si>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</si>
  <si>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</si>
  <si>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</si>
  <si>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</si>
  <si>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</si>
  <si>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</si>
  <si>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</si>
  <si>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</si>
  <si>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</si>
  <si>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</si>
  <si>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</si>
  <si>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</si>
  <si>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</si>
  <si>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</si>
  <si>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</si>
  <si>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</si>
  <si>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</si>
  <si>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</si>
  <si>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</si>
  <si>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</si>
  <si>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</si>
  <si>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</si>
  <si>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</si>
  <si>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</si>
  <si>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</si>
  <si>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</si>
  <si>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</si>
  <si>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</si>
  <si>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</si>
  <si>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</si>
  <si>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</si>
  <si>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</si>
  <si>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</si>
  <si>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</si>
  <si>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</si>
  <si>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</si>
  <si>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</si>
  <si>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</si>
  <si>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</si>
  <si>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</si>
  <si>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</si>
  <si>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</si>
  <si>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</si>
  <si>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</si>
  <si>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</si>
  <si>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</si>
  <si>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</si>
  <si>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</si>
  <si>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</si>
  <si>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</si>
  <si>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</si>
  <si>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</si>
  <si>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</si>
  <si>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</si>
  <si>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</si>
  <si>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</si>
  <si>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</si>
  <si>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</si>
  <si>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</si>
  <si>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</si>
  <si>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</si>
  <si>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</si>
  <si>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</si>
  <si>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</si>
  <si>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</si>
  <si>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</si>
  <si>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</si>
  <si>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</si>
  <si>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</si>
  <si>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</si>
  <si>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</si>
  <si>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</si>
  <si>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</si>
  <si>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</si>
  <si>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</si>
  <si>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</si>
  <si>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</si>
  <si>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</si>
  <si>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</si>
  <si>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</si>
  <si>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</si>
  <si>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</si>
  <si>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</si>
  <si>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</si>
  <si>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</si>
  <si>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</si>
  <si>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</si>
  <si>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</si>
  <si>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</si>
  <si>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</si>
  <si>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</si>
  <si>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</si>
  <si>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</si>
  <si>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</si>
  <si>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</si>
  <si>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</si>
  <si>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</si>
  <si>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</si>
  <si>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</si>
  <si>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</si>
  <si>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15,22,21,23,14,30,28,32,7,1,19,27,26,4,2,3,31,8,13,24,10,9,5,25,11,6,29,17,16,18,12,20,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</si>
</sst>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15,22,21,23,14,30,28,32,7,1,19,27,26,4,2,3,31,8,13,24,10,9,5,25,11,6,29,17,16,18,12,20,,,,,,,,,,,,,,,,,,,,,,,,,,,,,,,,,,,,,,,,,,,,,,,,,,,,,,,,,,,,,,,,,,,,,,,,,,,,,,,,,,,,,,,,,,,,,,,,,,,,,,,,,,,,,,,,,,,,,,,,,,,,,,,,,,,,,,,,,,,,,,,,,,,,,,,,,,</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33</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101.33 and   ?%  off best known sol.  Check sum: index sum in cell HI1 = 528 vs. sum of 1,…,n = 528; Overcapacity = 0. No. of stops = 32 feasibility = 1</v>
      </c>
      <c r="HS1" s="215" t="s">
        <v>262</v>
      </c>
      <c r="HT1" s="485" t="str">
        <f>SUBSTITUTE(SUBSTITUTE(","&amp;HI1,","&amp;MID(HS1,1,FIND(",",HS1)-1)&amp;",",",*****"&amp;MID(HS1,1,FIND(",",HS1)-1)&amp;","),    ","&amp;MID(HS1,FIND(",",HS1)+1,LEN(HS1)-FIND(",",HS1))&amp;",",",*****"&amp;MID(HS1,FIND(",",HS1)+1,LEN(HS1)-FIND(",",HS1))&amp;",")</f>
        <v>,15,22,21,23,14,30,28,32,7,1,19,27,26,4,2,3,31,8,13,24,10,9,5,25,11,6,29,17,16,18,12,*****20,</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15,22,21,23,14,30,28,32,7,1,19,27,26,4,2,3,31,8,13,24,10,9,5,25,11,6,29,17,16,18,12,20,,,,,,,,,,,,,,,,,,,,,,,,,,,,,,,,,,,,,,,,,,,,,,,,,,,,,,,,,,,,,,,,,,,,,,,,,,,,,,,,,,,,,,,,,,,,,,,,,,,,,,,,,,,,,,,,,,,,,,,,,,,,,,,,,,,,,,,,,,,,,,,,,,,,,,,,,,,</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109.24  1  7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101.33</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510" t="str">
        <f>IF(MID(GW4,1,4)="No b","NBR or NFS",TRIM(MID(GW4,FIND("i=",GW4)+2,5)))</f>
        <v>NBR or NFS</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101.33</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101.33,40,0,0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101.33,40,0,1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101.33</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9:04 AM, 8:00 AM, 1</v>
      </c>
      <c r="HO6" s="29">
        <v>1</v>
      </c>
      <c r="HP6" s="310">
        <v>32</v>
      </c>
      <c r="HQ6" s="85">
        <f>IF(ISNUMBER(HP6),SUMIF($HK$6:$HK$190,HO6,$HM$6:$HM$190),"")</f>
        <v>101.33</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9:05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117.61,40,0,1</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9:06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119.59,40,0,1</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9:09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114.82,40,0,1</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9:15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124.82,40,0,1</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9:16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143.14,40,0,1</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9:18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109.24,40,0,1</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9:27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124.4,40,0,1</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7</v>
      </c>
      <c r="E14" s="18">
        <f t="shared" si="6"/>
        <v>2.23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26</v>
      </c>
      <c r="HJ14" s="29">
        <v>9</v>
      </c>
      <c r="HK14" s="85">
        <f t="shared" si="18"/>
        <v>1</v>
      </c>
      <c r="HL14" s="395">
        <f t="shared" si="40"/>
        <v>7</v>
      </c>
      <c r="HM14" s="108" cm="1">
        <f t="array" ref="HM14">IF(HJ14&lt;=$HH$1-1,IF(HK14&lt;&gt;HK13,INDEX($M$6:$GP$190,1,HL14+1),INDEX($M$6:$GP$190,MIN(HL14,HL13)+1,MAX(HL14,HL13)+1))+IF(HK14&lt;&gt;HK15,INDEX($M$6:$GP$190,1,HL14+1),0),"")</f>
        <v>2.23</v>
      </c>
      <c r="HN14" s="396" t="str">
        <f ca="1">IF(ISNUMBER(HL14),'Vehicle site info'!AK17,"")</f>
        <v>9:32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125.89,40,0,1</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v>
      </c>
      <c r="E15" s="18">
        <f t="shared" si="6"/>
        <v>0.24</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28</v>
      </c>
      <c r="HJ15" s="29">
        <v>10</v>
      </c>
      <c r="HK15" s="85">
        <f t="shared" si="18"/>
        <v>1</v>
      </c>
      <c r="HL15" s="395">
        <f t="shared" si="40"/>
        <v>1</v>
      </c>
      <c r="HM15" s="108" cm="1">
        <f t="array" ref="HM15">IF(HJ15&lt;=$HH$1-1,IF(HK15&lt;&gt;HK14,INDEX($M$6:$GP$190,1,HL15+1),INDEX($M$6:$GP$190,MIN(HL15,HL14)+1,MAX(HL15,HL14)+1))+IF(HK15&lt;&gt;HK16,INDEX($M$6:$GP$190,1,HL15+1),0),"")</f>
        <v>0.24</v>
      </c>
      <c r="HN15" s="396" t="str">
        <f ca="1">IF(ISNUMBER(HL15),'Vehicle site info'!AK18,"")</f>
        <v>9:33 AM, 8:30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126.16,40,0,1</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v>
      </c>
      <c r="IZ15" s="223" cm="1">
        <f t="array" ref="IZ15">IF(IW15&lt;=$HH$1-1,
IF(IX15&lt;&gt;IX14,
INDEX($M$6:$GP$190,1,IY15+1),INDEX($M$6:$GP$190,MIN(IY15,IY14)+1,MAX(IY15,IY14)+1))+IF(IX15&lt;&gt;IX16,INDEX($M$6:$GP$190,1,IY15+1),0),"")</f>
        <v>2.04</v>
      </c>
      <c r="JA15" s="7" t="str">
        <f t="shared" ref="JA15:JA70" ca="1" si="50">+HN15</f>
        <v>9:33 AM, 8:30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19</v>
      </c>
      <c r="E16" s="18">
        <f t="shared" si="6"/>
        <v>3.11</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31</v>
      </c>
      <c r="HJ16" s="29">
        <v>11</v>
      </c>
      <c r="HK16" s="85">
        <f t="shared" si="18"/>
        <v>1</v>
      </c>
      <c r="HL16" s="395">
        <f t="shared" si="40"/>
        <v>19</v>
      </c>
      <c r="HM16" s="108" cm="1">
        <f t="array" ref="HM16">IF(HJ16&lt;=$HH$1-1,IF(HK16&lt;&gt;HK15,INDEX($M$6:$GP$190,1,HL16+1),INDEX($M$6:$GP$190,MIN(HL16,HL15)+1,MAX(HL16,HL15)+1))+IF(HK16&lt;&gt;HK17,INDEX($M$6:$GP$190,1,HL16+1),0),"")</f>
        <v>3.11</v>
      </c>
      <c r="HN16" s="396" t="str">
        <f ca="1">IF(ISNUMBER(HL16),'Vehicle site info'!AK19,"")</f>
        <v>9:40 AM, 7:30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115.97,40,0,1</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19</v>
      </c>
      <c r="IZ16" s="223" cm="1">
        <f t="array" ref="IZ16">IF(IW16&lt;=$HH$1-1,
IF(IX16&lt;&gt;IX15,
INDEX($M$6:$GP$190,1,IY16+1),INDEX($M$6:$GP$190,MIN(IY16,IY15)+1,MAX(IY16,IY15)+1))+IF(IX16&lt;&gt;IX17,INDEX($M$6:$GP$190,1,IY16+1),0),"")</f>
        <v>3.11</v>
      </c>
      <c r="JA16" s="7" t="str">
        <f t="shared" ca="1" si="50"/>
        <v>9:40 AM, 7:30 AM, 1</v>
      </c>
      <c r="JE16" s="1"/>
      <c r="JG16" s="1" t="str">
        <f t="shared" si="51"/>
        <v/>
      </c>
      <c r="JN16" s="1"/>
    </row>
    <row r="17" spans="1:274" ht="17" thickBot="1" x14ac:dyDescent="0.25">
      <c r="A17" s="282">
        <f>+Input!D30</f>
        <v>1.25</v>
      </c>
      <c r="B17" s="1">
        <v>12</v>
      </c>
      <c r="C17" s="188">
        <f t="shared" si="4"/>
        <v>1</v>
      </c>
      <c r="D17" s="54">
        <f t="shared" si="5"/>
        <v>27</v>
      </c>
      <c r="E17" s="18">
        <f t="shared" si="6"/>
        <v>0.79</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34</v>
      </c>
      <c r="HJ17" s="29">
        <v>12</v>
      </c>
      <c r="HK17" s="85">
        <f t="shared" si="18"/>
        <v>1</v>
      </c>
      <c r="HL17" s="395">
        <f t="shared" si="40"/>
        <v>27</v>
      </c>
      <c r="HM17" s="108" cm="1">
        <f t="array" ref="HM17">IF(HJ17&lt;=$HH$1-1,IF(HK17&lt;&gt;HK16,INDEX($M$6:$GP$190,1,HL17+1),INDEX($M$6:$GP$190,MIN(HL17,HL16)+1,MAX(HL17,HL16)+1))+IF(HK17&lt;&gt;HK18,INDEX($M$6:$GP$190,1,HL17+1),0),"")</f>
        <v>0.79</v>
      </c>
      <c r="HN17" s="396" t="str">
        <f ca="1">IF(ISNUMBER(HL17),'Vehicle site info'!AK20,"")</f>
        <v>9:42 AM, 8:00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111.95,40,0,1</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27</v>
      </c>
      <c r="IZ17" s="223" cm="1">
        <f t="array" ref="IZ17">IF(IW17&lt;=$HH$1-1,
IF(IX17&lt;&gt;IX16,
INDEX($M$6:$GP$190,1,IY17+1),INDEX($M$6:$GP$190,MIN(IY17,IY16)+1,MAX(IY17,IY16)+1))+IF(IX17&lt;&gt;IX18,INDEX($M$6:$GP$190,1,IY17+1),0),"")</f>
        <v>0.79</v>
      </c>
      <c r="JA17" s="7" t="str">
        <f t="shared" ca="1" si="50"/>
        <v>9:42 AM, 8:00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26</v>
      </c>
      <c r="E18" s="18">
        <f t="shared" si="6"/>
        <v>1.88</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37</v>
      </c>
      <c r="HJ18" s="29">
        <v>13</v>
      </c>
      <c r="HK18" s="85">
        <f t="shared" si="18"/>
        <v>1</v>
      </c>
      <c r="HL18" s="85">
        <f t="shared" si="40"/>
        <v>26</v>
      </c>
      <c r="HM18" s="108" cm="1">
        <f t="array" ref="HM18">IF(HJ18&lt;=$HH$1-1,IF(HK18&lt;&gt;HK17,INDEX($M$6:$GP$190,1,HL18+1),INDEX($M$6:$GP$190,MIN(HL18,HL17)+1,MAX(HL18,HL17)+1))+IF(HK18&lt;&gt;HK19,INDEX($M$6:$GP$190,1,HL18+1),0),"")</f>
        <v>1.88</v>
      </c>
      <c r="HN18" s="396" t="str">
        <f ca="1">IF(ISNUMBER(HL18),'Vehicle site info'!AK21,"")</f>
        <v>9:47 AM, 9:00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109.79,40,0,1</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26</v>
      </c>
      <c r="IZ18" s="223" cm="1">
        <f t="array" ref="IZ18">IF(IW18&lt;=$HH$1-1,
IF(IX18&lt;&gt;IX17,
INDEX($M$6:$GP$190,1,IY18+1),INDEX($M$6:$GP$190,MIN(IY18,IY17)+1,MAX(IY18,IY17)+1))+IF(IX18&lt;&gt;IX19,INDEX($M$6:$GP$190,1,IY18+1),0),"")</f>
        <v>1.88</v>
      </c>
      <c r="JA18" s="7" t="str">
        <f t="shared" ca="1" si="50"/>
        <v>9:47 AM, 9:00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1.2</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39</v>
      </c>
      <c r="HJ19" s="29">
        <v>14</v>
      </c>
      <c r="HK19" s="85">
        <f t="shared" si="18"/>
        <v>1</v>
      </c>
      <c r="HL19" s="395">
        <f t="shared" si="40"/>
        <v>4</v>
      </c>
      <c r="HM19" s="108" cm="1">
        <f t="array" ref="HM19">IF(HJ19&lt;=$HH$1-1,IF(HK19&lt;&gt;HK18,INDEX($M$6:$GP$190,1,HL19+1),INDEX($M$6:$GP$190,MIN(HL19,HL18)+1,MAX(HL19,HL18)+1))+IF(HK19&lt;&gt;HK20,INDEX($M$6:$GP$190,1,HL19+1),0),"")</f>
        <v>1.2</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122.47,40,0,1</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4</v>
      </c>
      <c r="IZ19" s="223" cm="1">
        <f t="array" ref="IZ19">IF(IW19&lt;=$HH$1-1,
IF(IX19&lt;&gt;IX18,
INDEX($M$6:$GP$190,1,IY19+1),INDEX($M$6:$GP$190,MIN(IY19,IY18)+1,MAX(IY19,IY18)+1))+IF(IX19&lt;&gt;IX20,INDEX($M$6:$GP$190,1,IY19+1),0),"")</f>
        <v>1.2</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v>
      </c>
      <c r="E20" s="18">
        <f t="shared" si="6"/>
        <v>3.18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41</v>
      </c>
      <c r="HJ20" s="29">
        <v>15</v>
      </c>
      <c r="HK20" s="85">
        <f t="shared" si="18"/>
        <v>1</v>
      </c>
      <c r="HL20" s="85">
        <f t="shared" si="40"/>
        <v>2</v>
      </c>
      <c r="HM20" s="108" cm="1">
        <f t="array" ref="HM20">IF(HJ20&lt;=$HH$1-1,IF(HK20&lt;&gt;HK19,INDEX($M$6:$GP$190,1,HL20+1),INDEX($M$6:$GP$190,MIN(HL20,HL19)+1,MAX(HL20,HL19)+1))+IF(HK20&lt;&gt;HK21,INDEX($M$6:$GP$190,1,HL20+1),0),"")</f>
        <v>3.18</v>
      </c>
      <c r="HN20" s="396" t="str">
        <f ca="1">IF(ISNUMBER(HL20),'Vehicle site info'!AK23,"")</f>
        <v>9:57 AM, 9:30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115.83,40,0,1</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v>
      </c>
      <c r="IZ20" s="223" cm="1">
        <f t="array" ref="IZ20">IF(IW20&lt;=$HH$1-1,
IF(IX20&lt;&gt;IX19,
INDEX($M$6:$GP$190,1,IY20+1),INDEX($M$6:$GP$190,MIN(IY20,IY19)+1,MAX(IY20,IY19)+1))+IF(IX20&lt;&gt;IX21,INDEX($M$6:$GP$190,1,IY20+1),0),"")</f>
        <v>3.18</v>
      </c>
      <c r="JA20" s="7" t="str">
        <f t="shared" ca="1" si="50"/>
        <v>9:57 AM, 9:30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3</v>
      </c>
      <c r="E21" s="18">
        <f t="shared" si="6"/>
        <v>1.19</v>
      </c>
      <c r="F21" s="1">
        <f t="shared" ca="1" si="7"/>
        <v>1.25</v>
      </c>
      <c r="G21" s="1"/>
      <c r="H21" s="194"/>
      <c r="I21" s="191">
        <f>SUM(I6:I19)</f>
        <v>101.33</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43</v>
      </c>
      <c r="HJ21" s="29">
        <v>16</v>
      </c>
      <c r="HK21" s="85">
        <f t="shared" si="18"/>
        <v>1</v>
      </c>
      <c r="HL21" s="395">
        <f t="shared" si="40"/>
        <v>3</v>
      </c>
      <c r="HM21" s="108" cm="1">
        <f t="array" ref="HM21">IF(HJ21&lt;=$HH$1-1,IF(HK21&lt;&gt;HK20,INDEX($M$6:$GP$190,1,HL21+1),INDEX($M$6:$GP$190,MIN(HL21,HL20)+1,MAX(HL21,HL20)+1))+IF(HK21&lt;&gt;HK22,INDEX($M$6:$GP$190,1,HL21+1),0),"")</f>
        <v>1.19</v>
      </c>
      <c r="HN21" s="396" t="str">
        <f ca="1">IF(ISNUMBER(HL21),'Vehicle site info'!AK24,"")</f>
        <v>10:00 AM, 10:00 AM, 1</v>
      </c>
      <c r="HO21" s="127">
        <f>SUM(HM6:HM12)</f>
        <v>6.5399999999999991</v>
      </c>
      <c r="HP21" s="125">
        <f>SUM(HP6:HP20)</f>
        <v>32</v>
      </c>
      <c r="HQ21" s="412">
        <f>SUM(HQ6:HQ20)</f>
        <v>101.33</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155.2,40,0,1</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3</v>
      </c>
      <c r="IZ21" s="223" cm="1">
        <f t="array" ref="IZ21">IF(IW21&lt;=$HH$1-1,
IF(IX21&lt;&gt;IX20,
INDEX($M$6:$GP$190,1,IY21+1),INDEX($M$6:$GP$190,MIN(IY21,IY20)+1,MAX(IY21,IY20)+1))+IF(IX21&lt;&gt;IX22,INDEX($M$6:$GP$190,1,IY21+1),0),"")</f>
        <v>1.19</v>
      </c>
      <c r="JA21" s="7" t="str">
        <f t="shared" ca="1" si="50"/>
        <v>10:00 AM, 10:00 AM, 1</v>
      </c>
    </row>
    <row r="22" spans="1:274" ht="17" thickBot="1" x14ac:dyDescent="0.25">
      <c r="A22" s="282">
        <f>+Input!D35</f>
        <v>1.25</v>
      </c>
      <c r="B22" s="1">
        <v>17</v>
      </c>
      <c r="C22" s="188">
        <f t="shared" si="4"/>
        <v>1</v>
      </c>
      <c r="D22" s="54">
        <f t="shared" si="5"/>
        <v>31</v>
      </c>
      <c r="E22" s="18">
        <f t="shared" si="6"/>
        <v>0.45</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46</v>
      </c>
      <c r="HJ22" s="29">
        <v>17</v>
      </c>
      <c r="HK22" s="85">
        <f t="shared" si="18"/>
        <v>1</v>
      </c>
      <c r="HL22" s="85">
        <f t="shared" si="40"/>
        <v>31</v>
      </c>
      <c r="HM22" s="108" cm="1">
        <f t="array" ref="HM22">IF(HJ22&lt;=$HH$1-1,IF(HK22&lt;&gt;HK21,INDEX($M$6:$GP$190,1,HL22+1),INDEX($M$6:$GP$190,MIN(HL22,HL21)+1,MAX(HL22,HL21)+1))+IF(HK22&lt;&gt;HK23,INDEX($M$6:$GP$190,1,HL22+1),0),"")</f>
        <v>0.45</v>
      </c>
      <c r="HN22" s="396" t="str">
        <f ca="1">IF(ISNUMBER(HL22),'Vehicle site info'!AK25,"")</f>
        <v>10:01 AM, 6:00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142.58,40,0,1</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31</v>
      </c>
      <c r="IZ22" s="223" cm="1">
        <f t="array" ref="IZ22">IF(IW22&lt;=$HH$1-1,
IF(IX22&lt;&gt;IX21,
INDEX($M$6:$GP$190,1,IY22+1),INDEX($M$6:$GP$190,MIN(IY22,IY21)+1,MAX(IY22,IY21)+1))+IF(IX22&lt;&gt;IX23,INDEX($M$6:$GP$190,1,IY22+1),0),"")</f>
        <v>0.45</v>
      </c>
      <c r="JA22" s="7" t="str">
        <f t="shared" ca="1" si="50"/>
        <v>10:01 AM, 6:00 AM, 1</v>
      </c>
    </row>
    <row r="23" spans="1:274" ht="17" thickBot="1" x14ac:dyDescent="0.25">
      <c r="A23" s="282">
        <f>+Input!D36</f>
        <v>1.25</v>
      </c>
      <c r="B23" s="1">
        <v>18</v>
      </c>
      <c r="C23" s="188">
        <f t="shared" si="4"/>
        <v>1</v>
      </c>
      <c r="D23" s="54">
        <f t="shared" si="5"/>
        <v>8</v>
      </c>
      <c r="E23" s="18">
        <f t="shared" si="6"/>
        <v>0.56999999999999995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48</v>
      </c>
      <c r="HJ23" s="29">
        <v>18</v>
      </c>
      <c r="HK23" s="85">
        <f t="shared" si="18"/>
        <v>1</v>
      </c>
      <c r="HL23" s="395">
        <f t="shared" si="40"/>
        <v>8</v>
      </c>
      <c r="HM23" s="108" cm="1">
        <f t="array" ref="HM23">IF(HJ23&lt;=$HH$1-1,IF(HK23&lt;&gt;HK22,INDEX($M$6:$GP$190,1,HL23+1),INDEX($M$6:$GP$190,MIN(HL23,HL22)+1,MAX(HL23,HL22)+1))+IF(HK23&lt;&gt;HK24,INDEX($M$6:$GP$190,1,HL23+1),0),"")</f>
        <v>0.56999999999999995</v>
      </c>
      <c r="HN23" s="396" t="str">
        <f ca="1">IF(ISNUMBER(HL23),'Vehicle site info'!AK26,"")</f>
        <v>10:02 AM, 7:00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137.17,40,0,1</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8</v>
      </c>
      <c r="IZ23" s="223" cm="1">
        <f t="array" ref="IZ23">IF(IW23&lt;=$HH$1-1,
IF(IX23&lt;&gt;IX22,
INDEX($M$6:$GP$190,1,IY23+1),INDEX($M$6:$GP$190,MIN(IY23,IY22)+1,MAX(IY23,IY22)+1))+IF(IX23&lt;&gt;IX24,INDEX($M$6:$GP$190,1,IY23+1),0),"")</f>
        <v>0.56999999999999995</v>
      </c>
      <c r="JA23" s="7" t="str">
        <f t="shared" ca="1" si="50"/>
        <v>10:02 AM, 7:00 AM, 1</v>
      </c>
    </row>
    <row r="24" spans="1:274" ht="18" thickBot="1" x14ac:dyDescent="0.25">
      <c r="A24" s="282">
        <f>+Input!D37</f>
        <v>1.25</v>
      </c>
      <c r="B24" s="1">
        <v>19</v>
      </c>
      <c r="C24" s="188">
        <f t="shared" si="4"/>
        <v>1</v>
      </c>
      <c r="D24" s="54">
        <f t="shared" si="5"/>
        <v>13</v>
      </c>
      <c r="E24" s="18">
        <f t="shared" si="6"/>
        <v>0.39</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51</v>
      </c>
      <c r="HJ24" s="29">
        <v>19</v>
      </c>
      <c r="HK24" s="85">
        <f t="shared" si="18"/>
        <v>1</v>
      </c>
      <c r="HL24" s="85">
        <f t="shared" si="40"/>
        <v>13</v>
      </c>
      <c r="HM24" s="108" cm="1">
        <f t="array" ref="HM24">IF(HJ24&lt;=$HH$1-1,IF(HK24&lt;&gt;HK23,INDEX($M$6:$GP$190,1,HL24+1),INDEX($M$6:$GP$190,MIN(HL24,HL23)+1,MAX(HL24,HL23)+1))+IF(HK24&lt;&gt;HK25,INDEX($M$6:$GP$190,1,HL24+1),0),"")</f>
        <v>0.39</v>
      </c>
      <c r="HN24" s="396" t="str">
        <f ca="1">IF(ISNUMBER(HL24),'Vehicle site info'!AK27,"")</f>
        <v>10:03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115.63,40,0,1</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13</v>
      </c>
      <c r="IZ24" s="223" cm="1">
        <f t="array" ref="IZ24">IF(IW24&lt;=$HH$1-1,
IF(IX24&lt;&gt;IX23,
INDEX($M$6:$GP$190,1,IY24+1),INDEX($M$6:$GP$190,MIN(IY24,IY23)+1,MAX(IY24,IY23)+1))+IF(IX24&lt;&gt;IX25,INDEX($M$6:$GP$190,1,IY24+1),0),"")</f>
        <v>0.39</v>
      </c>
      <c r="JA24" s="7" t="str">
        <f t="shared" ca="1" si="50"/>
        <v>10:03 AM, 6:00 AM, 1</v>
      </c>
    </row>
    <row r="25" spans="1:274" ht="17" thickBot="1" x14ac:dyDescent="0.25">
      <c r="A25" s="282">
        <f>+Input!D38</f>
        <v>1.25</v>
      </c>
      <c r="B25" s="1">
        <v>20</v>
      </c>
      <c r="C25" s="188">
        <f t="shared" si="4"/>
        <v>1</v>
      </c>
      <c r="D25" s="54">
        <f t="shared" si="5"/>
        <v>24</v>
      </c>
      <c r="E25" s="18">
        <f t="shared" si="6"/>
        <v>7.0000000000000007E-2</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54</v>
      </c>
      <c r="HJ25" s="29">
        <v>20</v>
      </c>
      <c r="HK25" s="85">
        <f t="shared" si="18"/>
        <v>1</v>
      </c>
      <c r="HL25" s="85">
        <f t="shared" si="40"/>
        <v>24</v>
      </c>
      <c r="HM25" s="108" cm="1">
        <f t="array" ref="HM25">IF(HJ25&lt;=$HH$1-1,IF(HK25&lt;&gt;HK24,INDEX($M$6:$GP$190,1,HL25+1),INDEX($M$6:$GP$190,MIN(HL25,HL24)+1,MAX(HL25,HL24)+1))+IF(HK25&lt;&gt;HK26,INDEX($M$6:$GP$190,1,HL25+1),0),"")</f>
        <v>7.0000000000000007E-2</v>
      </c>
      <c r="HN25" s="396" t="str">
        <f ca="1">IF(ISNUMBER(HL25),'Vehicle site info'!AK28,"")</f>
        <v>10:03 AM, 9:00 AM, 1</v>
      </c>
      <c r="HO25" s="93"/>
      <c r="HP25" s="199">
        <v>12</v>
      </c>
      <c r="HQ25" s="200">
        <v>20</v>
      </c>
      <c r="HR25" s="29">
        <f ca="1">OFFSET($L$5,MIN(HP25,HQ25)+1,MAX(HP25,HQ25)+1)</f>
        <v>3.83</v>
      </c>
      <c r="HS25" s="5">
        <f ca="1">+(HR25/Input!$D$13)*60</f>
        <v>9.1920000000000002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109.79,40,0,1</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24</v>
      </c>
      <c r="IZ25" s="223" cm="1">
        <f t="array" ref="IZ25">IF(IW25&lt;=$HH$1-1,
IF(IX25&lt;&gt;IX24,
INDEX($M$6:$GP$190,1,IY25+1),INDEX($M$6:$GP$190,MIN(IY25,IY24)+1,MAX(IY25,IY24)+1))+IF(IX25&lt;&gt;IX26,INDEX($M$6:$GP$190,1,IY25+1),0),"")</f>
        <v>7.0000000000000007E-2</v>
      </c>
      <c r="JA25" s="7" t="str">
        <f t="shared" ca="1" si="50"/>
        <v>10:03 AM, 9:00 AM, 1</v>
      </c>
    </row>
    <row r="26" spans="1:274" ht="17" thickBot="1" x14ac:dyDescent="0.25">
      <c r="A26" s="282">
        <f>+Input!D39</f>
        <v>1.25</v>
      </c>
      <c r="B26" s="1">
        <v>21</v>
      </c>
      <c r="C26" s="188">
        <f t="shared" si="4"/>
        <v>1</v>
      </c>
      <c r="D26" s="54">
        <f t="shared" si="5"/>
        <v>10</v>
      </c>
      <c r="E26" s="18">
        <f t="shared" si="6"/>
        <v>0.18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57</v>
      </c>
      <c r="HJ26" s="29">
        <v>21</v>
      </c>
      <c r="HK26" s="85">
        <f t="shared" si="18"/>
        <v>1</v>
      </c>
      <c r="HL26" s="85">
        <f t="shared" si="40"/>
        <v>10</v>
      </c>
      <c r="HM26" s="108" cm="1">
        <f t="array" ref="HM26">IF(HJ26&lt;=$HH$1-1,IF(HK26&lt;&gt;HK25,INDEX($M$6:$GP$190,1,HL26+1),INDEX($M$6:$GP$190,MIN(HL26,HL25)+1,MAX(HL26,HL25)+1))+IF(HK26&lt;&gt;HK27,INDEX($M$6:$GP$190,1,HL26+1),0),"")</f>
        <v>0.18</v>
      </c>
      <c r="HN26" s="396" t="str">
        <f ca="1">IF(ISNUMBER(HL26),'Vehicle site info'!AK29,"")</f>
        <v>10:04 AM, 6:00 AM, 1</v>
      </c>
      <c r="HO26" s="92"/>
      <c r="HP26" s="199">
        <v>20</v>
      </c>
      <c r="HQ26" s="200">
        <v>0</v>
      </c>
      <c r="HR26" s="29">
        <f ca="1">OFFSET($L$5,MIN(HP26,HQ26)+1,MAX(HP26,HQ26)+1)</f>
        <v>1.2</v>
      </c>
      <c r="HS26" s="5">
        <f ca="1">+(HR26/Input!$D$13)*60</f>
        <v>2.88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116.75,40,0,1</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10</v>
      </c>
      <c r="IZ26" s="223" cm="1">
        <f t="array" ref="IZ26">IF(IW26&lt;=$HH$1-1,
IF(IX26&lt;&gt;IX25,
INDEX($M$6:$GP$190,1,IY26+1),INDEX($M$6:$GP$190,MIN(IY26,IY25)+1,MAX(IY26,IY25)+1))+IF(IX26&lt;&gt;IX27,INDEX($M$6:$GP$190,1,IY26+1),0),"")</f>
        <v>0.18</v>
      </c>
      <c r="JA26" s="7" t="str">
        <f t="shared" ca="1" si="50"/>
        <v>10:04 AM, 6:00 AM, 1</v>
      </c>
    </row>
    <row r="27" spans="1:274" ht="17" thickBot="1" x14ac:dyDescent="0.25">
      <c r="A27" s="282">
        <f>+Input!D40</f>
        <v>1.25</v>
      </c>
      <c r="B27" s="1">
        <v>22</v>
      </c>
      <c r="C27" s="188">
        <f t="shared" si="4"/>
        <v>1</v>
      </c>
      <c r="D27" s="54">
        <f t="shared" si="5"/>
        <v>9</v>
      </c>
      <c r="E27" s="18">
        <f t="shared" si="6"/>
        <v>0.05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59</v>
      </c>
      <c r="HJ27" s="29">
        <v>22</v>
      </c>
      <c r="HK27" s="85">
        <f t="shared" si="18"/>
        <v>1</v>
      </c>
      <c r="HL27" s="85">
        <f t="shared" si="40"/>
        <v>9</v>
      </c>
      <c r="HM27" s="108" cm="1">
        <f t="array" ref="HM27">IF(HJ27&lt;=$HH$1-1,IF(HK27&lt;&gt;HK26,INDEX($M$6:$GP$190,1,HL27+1),INDEX($M$6:$GP$190,MIN(HL27,HL26)+1,MAX(HL27,HL26)+1))+IF(HK27&lt;&gt;HK28,INDEX($M$6:$GP$190,1,HL27+1),0),"")</f>
        <v>0.05</v>
      </c>
      <c r="HN27" s="396" t="str">
        <f ca="1">IF(ISNUMBER(HL27),'Vehicle site info'!AK30,"")</f>
        <v>10:04 AM, 9:00 AM, 1</v>
      </c>
      <c r="HO27" s="450"/>
      <c r="HP27" s="40"/>
      <c r="HR27" s="30">
        <f ca="1">SUM(HR25:HR26)</f>
        <v>5.03</v>
      </c>
      <c r="HS27" s="30">
        <f ca="1">SUM(HS25:HS26)</f>
        <v>12.071999999999999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115.46,40,0,1</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9</v>
      </c>
      <c r="IZ27" s="223" cm="1">
        <f t="array" ref="IZ27">IF(IW27&lt;=$HH$1-1,
IF(IX27&lt;&gt;IX26,
INDEX($M$6:$GP$190,1,IY27+1),INDEX($M$6:$GP$190,MIN(IY27,IY26)+1,MAX(IY27,IY26)+1))+IF(IX27&lt;&gt;IX28,INDEX($M$6:$GP$190,1,IY27+1),0),"")</f>
        <v>0.05</v>
      </c>
      <c r="JA27" s="7" t="str">
        <f t="shared" ca="1" si="50"/>
        <v>10:04 AM, 9:00 AM, 1</v>
      </c>
    </row>
    <row r="28" spans="1:274" ht="17" thickBot="1" x14ac:dyDescent="0.25">
      <c r="A28" s="282">
        <f>+Input!D41</f>
        <v>1.25</v>
      </c>
      <c r="B28" s="1">
        <v>23</v>
      </c>
      <c r="C28" s="188">
        <f t="shared" si="4"/>
        <v>1</v>
      </c>
      <c r="D28" s="54">
        <f t="shared" si="5"/>
        <v>5</v>
      </c>
      <c r="E28" s="18">
        <f t="shared" si="6"/>
        <v>0.36</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61</v>
      </c>
      <c r="HJ28" s="29">
        <v>23</v>
      </c>
      <c r="HK28" s="85">
        <f t="shared" si="18"/>
        <v>1</v>
      </c>
      <c r="HL28" s="85">
        <f t="shared" si="40"/>
        <v>5</v>
      </c>
      <c r="HM28" s="108" cm="1">
        <f t="array" ref="HM28">IF(HJ28&lt;=$HH$1-1,IF(HK28&lt;&gt;HK27,INDEX($M$6:$GP$190,1,HL28+1),INDEX($M$6:$GP$190,MIN(HL28,HL27)+1,MAX(HL28,HL27)+1))+IF(HK28&lt;&gt;HK29,INDEX($M$6:$GP$190,1,HL28+1),0),"")</f>
        <v>0.36</v>
      </c>
      <c r="HN28" s="396" t="str">
        <f ca="1">IF(ISNUMBER(HL28),'Vehicle site info'!AK31,"")</f>
        <v>10:05 AM,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121.32,40,0,1</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5</v>
      </c>
      <c r="IZ28" s="223" cm="1">
        <f t="array" ref="IZ28">IF(IW28&lt;=$HH$1-1,
IF(IX28&lt;&gt;IX27,
INDEX($M$6:$GP$190,1,IY28+1),INDEX($M$6:$GP$190,MIN(IY28,IY27)+1,MAX(IY28,IY27)+1))+IF(IX28&lt;&gt;IX29,INDEX($M$6:$GP$190,1,IY28+1),0),"")</f>
        <v>0.36</v>
      </c>
      <c r="JA28" s="7" t="str">
        <f t="shared" ca="1" si="50"/>
        <v>10:05 AM, 10:00 AM, 1</v>
      </c>
    </row>
    <row r="29" spans="1:274" ht="17" thickBot="1" x14ac:dyDescent="0.25">
      <c r="A29" s="282">
        <f>+Input!D42</f>
        <v>1.25</v>
      </c>
      <c r="B29" s="1">
        <v>24</v>
      </c>
      <c r="C29" s="188">
        <f t="shared" si="4"/>
        <v>1</v>
      </c>
      <c r="D29" s="54">
        <f t="shared" si="5"/>
        <v>25</v>
      </c>
      <c r="E29" s="18">
        <f t="shared" si="6"/>
        <v>0.5</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64</v>
      </c>
      <c r="HJ29" s="29">
        <v>24</v>
      </c>
      <c r="HK29" s="85">
        <f t="shared" si="18"/>
        <v>1</v>
      </c>
      <c r="HL29" s="85">
        <f t="shared" si="40"/>
        <v>25</v>
      </c>
      <c r="HM29" s="108" cm="1">
        <f t="array" ref="HM29">IF(HJ29&lt;=$HH$1-1,IF(HK29&lt;&gt;HK28,INDEX($M$6:$GP$190,1,HL29+1),INDEX($M$6:$GP$190,MIN(HL29,HL28)+1,MAX(HL29,HL28)+1))+IF(HK29&lt;&gt;HK30,INDEX($M$6:$GP$190,1,HL29+1),0),"")</f>
        <v>0.5</v>
      </c>
      <c r="HN29" s="396" t="str">
        <f ca="1">IF(ISNUMBER(HL29),'Vehicle site info'!AK32,"")</f>
        <v>10:06 AM,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124.48,40,0,1</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25</v>
      </c>
      <c r="IZ29" s="223" cm="1">
        <f t="array" ref="IZ29">IF(IW29&lt;=$HH$1-1,
IF(IX29&lt;&gt;IX28,
INDEX($M$6:$GP$190,1,IY29+1),INDEX($M$6:$GP$190,MIN(IY29,IY28)+1,MAX(IY29,IY28)+1))+IF(IX29&lt;&gt;IX30,INDEX($M$6:$GP$190,1,IY29+1),0),"")</f>
        <v>0.5</v>
      </c>
      <c r="JA29" s="7" t="str">
        <f t="shared" ca="1" si="50"/>
        <v>10:06 AM, 8:00 AM, 1</v>
      </c>
    </row>
    <row r="30" spans="1:274" ht="17" thickBot="1" x14ac:dyDescent="0.25">
      <c r="A30" s="282">
        <f>+Input!D43</f>
        <v>1.25</v>
      </c>
      <c r="B30" s="1">
        <v>25</v>
      </c>
      <c r="C30" s="188">
        <f t="shared" si="4"/>
        <v>1</v>
      </c>
      <c r="D30" s="54">
        <f t="shared" si="5"/>
        <v>11</v>
      </c>
      <c r="E30" s="18">
        <f t="shared" si="6"/>
        <v>1.1599999999999999</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67</v>
      </c>
      <c r="HJ30" s="29">
        <v>25</v>
      </c>
      <c r="HK30" s="85">
        <f t="shared" si="18"/>
        <v>1</v>
      </c>
      <c r="HL30" s="85">
        <f t="shared" si="40"/>
        <v>11</v>
      </c>
      <c r="HM30" s="108" cm="1">
        <f t="array" ref="HM30">IF(HJ30&lt;=$HH$1-1,IF(HK30&lt;&gt;HK29,INDEX($M$6:$GP$190,1,HL30+1),INDEX($M$6:$GP$190,MIN(HL30,HL29)+1,MAX(HL30,HL29)+1))+IF(HK30&lt;&gt;HK31,INDEX($M$6:$GP$190,1,HL30+1),0),"")</f>
        <v>1.1599999999999999</v>
      </c>
      <c r="HN30" s="396" t="str">
        <f ca="1">IF(ISNUMBER(HL30),'Vehicle site info'!AK33,"")</f>
        <v>10:09 AM, 10:00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122.66,40,0,1</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11</v>
      </c>
      <c r="IZ30" s="223" cm="1">
        <f t="array" ref="IZ30">IF(IW30&lt;=$HH$1-1,
IF(IX30&lt;&gt;IX29,
INDEX($M$6:$GP$190,1,IY30+1),INDEX($M$6:$GP$190,MIN(IY30,IY29)+1,MAX(IY30,IY29)+1))+IF(IX30&lt;&gt;IX31,INDEX($M$6:$GP$190,1,IY30+1),0),"")</f>
        <v>1.1599999999999999</v>
      </c>
      <c r="JA30" s="7" t="str">
        <f t="shared" ca="1" si="50"/>
        <v>10:09 AM, 10:00 AM, 1</v>
      </c>
    </row>
    <row r="31" spans="1:274" ht="17" thickBot="1" x14ac:dyDescent="0.25">
      <c r="A31" s="282">
        <f>+Input!D44</f>
        <v>1.25</v>
      </c>
      <c r="B31" s="1">
        <v>26</v>
      </c>
      <c r="C31" s="188">
        <f t="shared" si="4"/>
        <v>1</v>
      </c>
      <c r="D31" s="54">
        <f t="shared" si="5"/>
        <v>6</v>
      </c>
      <c r="E31" s="18">
        <f t="shared" si="6"/>
        <v>14.19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69</v>
      </c>
      <c r="HJ31" s="29">
        <v>26</v>
      </c>
      <c r="HK31" s="85">
        <f t="shared" si="18"/>
        <v>1</v>
      </c>
      <c r="HL31" s="85">
        <f t="shared" si="40"/>
        <v>6</v>
      </c>
      <c r="HM31" s="108" cm="1">
        <f t="array" ref="HM31">IF(HJ31&lt;=$HH$1-1,IF(HK31&lt;&gt;HK30,INDEX($M$6:$GP$190,1,HL31+1),INDEX($M$6:$GP$190,MIN(HL31,HL30)+1,MAX(HL31,HL30)+1))+IF(HK31&lt;&gt;HK32,INDEX($M$6:$GP$190,1,HL31+1),0),"")</f>
        <v>14.19</v>
      </c>
      <c r="HN31" s="396" t="str">
        <f ca="1">IF(ISNUMBER(HL31),'Vehicle site info'!AK34,"")</f>
        <v>10:43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115.89,40,0,1</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6</v>
      </c>
      <c r="IZ31" s="223" cm="1">
        <f t="array" ref="IZ31">IF(IW31&lt;=$HH$1-1,
IF(IX31&lt;&gt;IX30,
INDEX($M$6:$GP$190,1,IY31+1),INDEX($M$6:$GP$190,MIN(IY31,IY30)+1,MAX(IY31,IY30)+1))+IF(IX31&lt;&gt;IX32,INDEX($M$6:$GP$190,1,IY31+1),0),"")</f>
        <v>14.19</v>
      </c>
      <c r="JA31" s="7" t="str">
        <f t="shared" ca="1" si="50"/>
        <v>10:43 AM, 10:00 AM, 1</v>
      </c>
    </row>
    <row r="32" spans="1:274" ht="17" thickBot="1" x14ac:dyDescent="0.25">
      <c r="A32" s="282">
        <f>+Input!D45</f>
        <v>1.25</v>
      </c>
      <c r="B32" s="1">
        <v>27</v>
      </c>
      <c r="C32" s="188">
        <f t="shared" si="4"/>
        <v>1</v>
      </c>
      <c r="D32" s="54">
        <f t="shared" si="5"/>
        <v>29</v>
      </c>
      <c r="E32" s="18">
        <f t="shared" si="6"/>
        <v>11.74</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72</v>
      </c>
      <c r="HJ32" s="29">
        <v>27</v>
      </c>
      <c r="HK32" s="85">
        <f t="shared" si="18"/>
        <v>1</v>
      </c>
      <c r="HL32" s="85">
        <f t="shared" si="40"/>
        <v>29</v>
      </c>
      <c r="HM32" s="108" cm="1">
        <f t="array" ref="HM32">IF(HJ32&lt;=$HH$1-1,IF(HK32&lt;&gt;HK31,INDEX($M$6:$GP$190,1,HL32+1),INDEX($M$6:$GP$190,MIN(HL32,HL31)+1,MAX(HL32,HL31)+1))+IF(HK32&lt;&gt;HK33,INDEX($M$6:$GP$190,1,HL32+1),0),"")</f>
        <v>11.74</v>
      </c>
      <c r="HN32" s="396" t="str">
        <f ca="1">IF(ISNUMBER(HL32),'Vehicle site info'!AK35,"")</f>
        <v>11:11 AM, 9:00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115.46,40,0,1</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29</v>
      </c>
      <c r="IZ32" s="223" cm="1">
        <f t="array" ref="IZ32">IF(IW32&lt;=$HH$1-1,
IF(IX32&lt;&gt;IX31,
INDEX($M$6:$GP$190,1,IY32+1),INDEX($M$6:$GP$190,MIN(IY32,IY31)+1,MAX(IY32,IY31)+1))+IF(IX32&lt;&gt;IX33,INDEX($M$6:$GP$190,1,IY32+1),0),"")</f>
        <v>11.74</v>
      </c>
      <c r="JA32" s="7" t="str">
        <f t="shared" ca="1" si="50"/>
        <v>11:11 AM, 9:00 AM, 1</v>
      </c>
    </row>
    <row r="33" spans="1:261" ht="18" thickBot="1" x14ac:dyDescent="0.25">
      <c r="A33" s="282">
        <f>+Input!D46</f>
        <v>1.25</v>
      </c>
      <c r="B33" s="1">
        <v>28</v>
      </c>
      <c r="C33" s="188">
        <f t="shared" si="4"/>
        <v>1</v>
      </c>
      <c r="D33" s="54">
        <f t="shared" si="5"/>
        <v>17</v>
      </c>
      <c r="E33" s="18">
        <f t="shared" si="6"/>
        <v>20.28</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75</v>
      </c>
      <c r="HJ33" s="29">
        <v>28</v>
      </c>
      <c r="HK33" s="85">
        <f t="shared" si="18"/>
        <v>1</v>
      </c>
      <c r="HL33" s="85">
        <f t="shared" si="40"/>
        <v>17</v>
      </c>
      <c r="HM33" s="108" cm="1">
        <f t="array" ref="HM33">IF(HJ33&lt;=$HH$1-1,IF(HK33&lt;&gt;HK32,INDEX($M$6:$GP$190,1,HL33+1),INDEX($M$6:$GP$190,MIN(HL33,HL32)+1,MAX(HL33,HL32)+1))+IF(HK33&lt;&gt;HK34,INDEX($M$6:$GP$190,1,HL33+1),0),"")</f>
        <v>20.28</v>
      </c>
      <c r="HN33" s="396" t="str">
        <f ca="1">IF(ISNUMBER(HL33),'Vehicle site info'!AK36,"")</f>
        <v>12:00 PM, 7:00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122.7,40,0,1</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17</v>
      </c>
      <c r="IZ33" s="223" cm="1">
        <f t="array" ref="IZ33">IF(IW33&lt;=$HH$1-1,
IF(IX33&lt;&gt;IX32,
INDEX($M$6:$GP$190,1,IY33+1),INDEX($M$6:$GP$190,MIN(IY33,IY32)+1,MAX(IY33,IY32)+1))+IF(IX33&lt;&gt;IX34,INDEX($M$6:$GP$190,1,IY33+1),0),"")</f>
        <v>20.28</v>
      </c>
      <c r="JA33" s="7" t="str">
        <f t="shared" ca="1" si="50"/>
        <v>12:00 PM, 7:00 AM, 1</v>
      </c>
    </row>
    <row r="34" spans="1:261" ht="17" thickBot="1" x14ac:dyDescent="0.25">
      <c r="A34" s="282">
        <f>+Input!D47</f>
        <v>1.25</v>
      </c>
      <c r="B34" s="1">
        <v>29</v>
      </c>
      <c r="C34" s="188">
        <f t="shared" si="4"/>
        <v>1</v>
      </c>
      <c r="D34" s="54">
        <f t="shared" si="5"/>
        <v>16</v>
      </c>
      <c r="E34" s="18">
        <f t="shared" si="6"/>
        <v>2.81</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78</v>
      </c>
      <c r="HJ34" s="29">
        <v>29</v>
      </c>
      <c r="HK34" s="85">
        <f t="shared" si="18"/>
        <v>1</v>
      </c>
      <c r="HL34" s="85">
        <f t="shared" si="40"/>
        <v>16</v>
      </c>
      <c r="HM34" s="108" cm="1">
        <f t="array" ref="HM34">IF(HJ34&lt;=$HH$1-1,IF(HK34&lt;&gt;HK33,INDEX($M$6:$GP$190,1,HL34+1),INDEX($M$6:$GP$190,MIN(HL34,HL33)+1,MAX(HL34,HL33)+1))+IF(HK34&lt;&gt;HK35,INDEX($M$6:$GP$190,1,HL34+1),0),"")</f>
        <v>2.81</v>
      </c>
      <c r="HN34" s="396" t="str">
        <f ca="1">IF(ISNUMBER(HL34),'Vehicle site info'!AK37,"")</f>
        <v>12:06 PM, 8:00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138.7,40,0,1</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16</v>
      </c>
      <c r="IZ34" s="223" cm="1">
        <f t="array" ref="IZ34">IF(IW34&lt;=$HH$1-1,
IF(IX34&lt;&gt;IX33,
INDEX($M$6:$GP$190,1,IY34+1),INDEX($M$6:$GP$190,MIN(IY34,IY33)+1,MAX(IY34,IY33)+1))+IF(IX34&lt;&gt;IX35,INDEX($M$6:$GP$190,1,IY34+1),0),"")</f>
        <v>2.81</v>
      </c>
      <c r="JA34" s="7" t="str">
        <f t="shared" ca="1" si="50"/>
        <v>12:06 PM, 8:00 AM, 1</v>
      </c>
    </row>
    <row r="35" spans="1:261" ht="17" thickBot="1" x14ac:dyDescent="0.25">
      <c r="A35" s="282">
        <f>+Input!D48</f>
        <v>1.25</v>
      </c>
      <c r="B35" s="1">
        <v>30</v>
      </c>
      <c r="C35" s="188">
        <f t="shared" si="4"/>
        <v>1</v>
      </c>
      <c r="D35" s="54">
        <f t="shared" si="5"/>
        <v>18</v>
      </c>
      <c r="E35" s="18">
        <f t="shared" si="6"/>
        <v>6.04</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18</v>
      </c>
      <c r="HM35" s="108" cm="1">
        <f t="array" ref="HM35">IF(HJ35&lt;=$HH$1-1,IF(HK35&lt;&gt;HK34,INDEX($M$6:$GP$190,1,HL35+1),INDEX($M$6:$GP$190,MIN(HL35,HL34)+1,MAX(HL35,HL34)+1))+IF(HK35&lt;&gt;HK36,INDEX($M$6:$GP$190,1,HL35+1),0),"")</f>
        <v>6.04</v>
      </c>
      <c r="HN35" s="396" t="str">
        <f ca="1">IF(ISNUMBER(HL35),'Vehicle site info'!AK38,"")</f>
        <v>12:21 PM, 7:30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127.37,40,0,1</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18</v>
      </c>
      <c r="IZ35" s="223" cm="1">
        <f t="array" ref="IZ35">IF(IW35&lt;=$HH$1-1,
IF(IX35&lt;&gt;IX34,
INDEX($M$6:$GP$190,1,IY35+1),INDEX($M$6:$GP$190,MIN(IY35,IY34)+1,MAX(IY35,IY34)+1))+IF(IX35&lt;&gt;IX36,INDEX($M$6:$GP$190,1,IY35+1),0),"")</f>
        <v>6.04</v>
      </c>
      <c r="JA35" s="7" t="str">
        <f t="shared" ca="1" si="50"/>
        <v>12:21 PM, 7:30 AM, 1</v>
      </c>
    </row>
    <row r="36" spans="1:261" ht="17" thickBot="1" x14ac:dyDescent="0.25">
      <c r="A36" s="282">
        <f>+Input!D49</f>
        <v>1.25</v>
      </c>
      <c r="B36" s="1">
        <v>31</v>
      </c>
      <c r="C36" s="188">
        <f t="shared" si="4"/>
        <v>1</v>
      </c>
      <c r="D36" s="54">
        <f t="shared" si="5"/>
        <v>12</v>
      </c>
      <c r="E36" s="18">
        <f t="shared" si="6"/>
        <v>13.6</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12</v>
      </c>
      <c r="HM36" s="108" cm="1">
        <f t="array" ref="HM36">IF(HJ36&lt;=$HH$1-1,IF(HK36&lt;&gt;HK35,INDEX($M$6:$GP$190,1,HL36+1),INDEX($M$6:$GP$190,MIN(HL36,HL35)+1,MAX(HL36,HL35)+1))+IF(HK36&lt;&gt;HK37,INDEX($M$6:$GP$190,1,HL36+1),0),"")</f>
        <v>13.6</v>
      </c>
      <c r="HN36" s="396" t="str">
        <f ca="1">IF(ISNUMBER(HL36),'Vehicle site info'!AK39,"")</f>
        <v>12:54 PM, 8:30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122.68,40,0,1</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12</v>
      </c>
      <c r="IZ36" s="223" cm="1">
        <f t="array" ref="IZ36">IF(IW36&lt;=$HH$1-1,
IF(IX36&lt;&gt;IX35,
INDEX($M$6:$GP$190,1,IY36+1),INDEX($M$6:$GP$190,MIN(IY36,IY35)+1,MAX(IY36,IY35)+1))+IF(IX36&lt;&gt;IX37,INDEX($M$6:$GP$190,1,IY36+1),0),"")</f>
        <v>13.6</v>
      </c>
      <c r="JA36" s="7" t="str">
        <f t="shared" ca="1" si="50"/>
        <v>12:54 PM, 8:30 AM, 1</v>
      </c>
    </row>
    <row r="37" spans="1:261" ht="17" thickBot="1" x14ac:dyDescent="0.25">
      <c r="A37" s="424">
        <v>1.25</v>
      </c>
      <c r="B37" s="1">
        <v>32</v>
      </c>
      <c r="C37" s="188">
        <f t="shared" si="4"/>
        <v>1</v>
      </c>
      <c r="D37" s="54">
        <f t="shared" si="5"/>
        <v>20</v>
      </c>
      <c r="E37" s="18">
        <f t="shared" si="6"/>
        <v>5.03</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20</v>
      </c>
      <c r="HM37" s="108" cm="1">
        <f t="array" ref="HM37">IF(HJ37&lt;=$HH$1-1,IF(HK37&lt;&gt;HK36,INDEX($M$6:$GP$190,1,HL37+1),INDEX($M$6:$GP$190,MIN(HL37,HL36)+1,MAX(HL37,HL36)+1))+IF(HK37&lt;&gt;HK38,INDEX($M$6:$GP$190,1,HL37+1),0),"")</f>
        <v>5.03</v>
      </c>
      <c r="HN37" s="396" t="str">
        <f ca="1">IF(ISNUMBER(HL37),'Vehicle site info'!AK40,"")</f>
        <v>1:03 PM, 9:00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114.9,40,0,1</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20</v>
      </c>
      <c r="IZ37" s="223" cm="1">
        <f t="array" ref="IZ37">IF(IW37&lt;=$HH$1-1,
IF(IX37&lt;&gt;IX36,
INDEX($M$6:$GP$190,1,IY37+1),INDEX($M$6:$GP$190,MIN(IY37,IY36)+1,MAX(IY37,IY36)+1))+IF(IX37&lt;&gt;IX38,INDEX($M$6:$GP$190,1,IY37+1),0),"")</f>
        <v>5.03</v>
      </c>
      <c r="JA37" s="7" t="str">
        <f t="shared" ca="1" si="50"/>
        <v>1:03 PM, 9:00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96.3</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0.37708333333333333</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0.37708333333333333</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10</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32</v>
      </c>
      <c r="I9" s="237">
        <f>IF(ISNUMBER(H9),SUMIF($C$9:$C$193,G9,$E$9:$E$193),"")</f>
        <v>101.33</v>
      </c>
      <c r="J9" s="238">
        <f ca="1">IF(ISNUMBER(H9),SUMIF($C$9:$C$193,G9,$F$9:$F$193),"")</f>
        <v>40</v>
      </c>
      <c r="K9" s="236">
        <f>IF(ISNUMBER(H9),$H$6,"")</f>
        <v>0.37708333333333333</v>
      </c>
      <c r="L9" s="236">
        <f>IF(ISNUMBER(I9),K9+(I9/$F$6)*(1/24),"")</f>
        <v>0.54596666666666671</v>
      </c>
      <c r="M9" s="252">
        <f>IF(ISNUMBER(D9),D9,"")</f>
        <v>15</v>
      </c>
      <c r="N9" s="239">
        <f ca="1">IF(ISNUMBER(D9),IF(P9=0,OFFSET(TCP!$M$6,0,D9),OFFSET(TCP!$M$6,MIN(M9,P9),MAX(M9,P9))),"")</f>
        <v>0.66</v>
      </c>
      <c r="O9" s="239">
        <f>IF(ISNUMBER(D9),C9,"")</f>
        <v>1</v>
      </c>
      <c r="P9" s="240">
        <f>IF(ISNUMBER(D9),0,"")</f>
        <v>0</v>
      </c>
      <c r="Q9" s="248">
        <f ca="1">+N9</f>
        <v>0.66</v>
      </c>
      <c r="R9" s="258">
        <f ca="1">IF(ISNUMBER(P9),OFFSET($K$8,O9,0)+(Q9/$F$6)*(1/24),"")</f>
        <v>0.37818333333333332</v>
      </c>
      <c r="S9" s="246" t="str">
        <f ca="1">IF(ISNUMBER(R9),TEXT(R9,"H:MM AM/PM"),"")</f>
        <v>9:04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9:04 AM</v>
      </c>
      <c r="AG9" s="260" t="str">
        <f ca="1">IF(ISNUMBER(AE9),U9,"")</f>
        <v>8:00 AM</v>
      </c>
      <c r="AH9" s="257">
        <f ca="1">IF(ISNUMBER(R9),R9,"")</f>
        <v>0.37818333333333332</v>
      </c>
      <c r="AI9" s="257">
        <f ca="1">IF(ISNUMBER(AD9),AD9,"")</f>
        <v>0.33333333333333331</v>
      </c>
      <c r="AJ9" s="1">
        <f ca="1">IF(B9&lt;=$F$4,IF(AND(ISNUMBER(AH9),AH9&gt;=AI9),1,0),"")</f>
        <v>1</v>
      </c>
      <c r="AK9" s="260" t="str">
        <f ca="1">IF(ISNUMBER(AJ9),+AF9&amp;", "&amp;AG9&amp;", "&amp;AJ9,"")</f>
        <v>9:04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0.37890000000000001</v>
      </c>
      <c r="S10" s="246" t="str">
        <f t="shared" ref="S10:S40" ca="1" si="10">IF(ISNUMBER(R10),TEXT(R10,"H:MM AM/PM"),"")</f>
        <v>9:05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9:05 AM</v>
      </c>
      <c r="AG10" s="260" t="str">
        <f t="shared" ref="AG10:AG40" ca="1" si="21">IF(ISNUMBER(AE10),U10,"")</f>
        <v>7:00 AM</v>
      </c>
      <c r="AH10" s="257">
        <f t="shared" ref="AH10:AH40" ca="1" si="22">IF(ISNUMBER(R10),R10,"")</f>
        <v>0.37890000000000001</v>
      </c>
      <c r="AI10" s="257">
        <f t="shared" ref="AI10:AI40" ca="1" si="23">IF(ISNUMBER(AD10),AD10,"")</f>
        <v>0.29166666666666669</v>
      </c>
      <c r="AJ10" s="1">
        <f t="shared" ref="AJ10:AJ40" ca="1" si="24">IF(B10&lt;=$F$4,IF(AND(ISNUMBER(AH10),AH10&gt;=AI10),1,0),"")</f>
        <v>1</v>
      </c>
      <c r="AK10" s="260" t="str">
        <f t="shared" ref="AK10:AK42" ca="1" si="25">IF(ISNUMBER(AJ10),+AF10&amp;", "&amp;AG10&amp;", "&amp;AJ10,"")</f>
        <v>9:05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0.37984999999999997</v>
      </c>
      <c r="S11" s="246" t="str">
        <f t="shared" ca="1" si="10"/>
        <v>9:06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9:06 AM</v>
      </c>
      <c r="AG11" s="260" t="str">
        <f t="shared" ca="1" si="21"/>
        <v>9:00 AM</v>
      </c>
      <c r="AH11" s="257">
        <f t="shared" ca="1" si="22"/>
        <v>0.37984999999999997</v>
      </c>
      <c r="AI11" s="257">
        <f t="shared" ca="1" si="23"/>
        <v>0.375</v>
      </c>
      <c r="AJ11" s="1">
        <f t="shared" ca="1" si="24"/>
        <v>1</v>
      </c>
      <c r="AK11" s="260" t="str">
        <f t="shared" ca="1" si="25"/>
        <v>9:06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0.38131666666666664</v>
      </c>
      <c r="S12" s="246" t="str">
        <f t="shared" ca="1" si="10"/>
        <v>9:09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9:09 AM</v>
      </c>
      <c r="AG12" s="260" t="str">
        <f t="shared" ca="1" si="21"/>
        <v>7:30 AM</v>
      </c>
      <c r="AH12" s="257">
        <f t="shared" ca="1" si="22"/>
        <v>0.38131666666666664</v>
      </c>
      <c r="AI12" s="257">
        <f t="shared" ca="1" si="23"/>
        <v>0.3125</v>
      </c>
      <c r="AJ12" s="1">
        <f t="shared" ca="1" si="24"/>
        <v>1</v>
      </c>
      <c r="AK12" s="260" t="str">
        <f t="shared" ca="1" si="25"/>
        <v>9:09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0.38576666666666665</v>
      </c>
      <c r="S13" s="246" t="str">
        <f t="shared" ca="1" si="10"/>
        <v>9:15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9:15 AM</v>
      </c>
      <c r="AG13" s="260" t="str">
        <f t="shared" ca="1" si="21"/>
        <v>6:00 AM</v>
      </c>
      <c r="AH13" s="257">
        <f t="shared" ca="1" si="22"/>
        <v>0.38576666666666665</v>
      </c>
      <c r="AI13" s="257">
        <f t="shared" ca="1" si="23"/>
        <v>0.25</v>
      </c>
      <c r="AJ13" s="1">
        <f t="shared" ca="1" si="24"/>
        <v>1</v>
      </c>
      <c r="AK13" s="260" t="str">
        <f t="shared" ca="1" si="25"/>
        <v>9:15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0.38676666666666665</v>
      </c>
      <c r="S14" s="246" t="str">
        <f t="shared" ca="1" si="10"/>
        <v>9:16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9:16 AM</v>
      </c>
      <c r="AG14" s="260" t="str">
        <f t="shared" ca="1" si="21"/>
        <v>6:00 AM</v>
      </c>
      <c r="AH14" s="257">
        <f t="shared" ca="1" si="22"/>
        <v>0.38676666666666665</v>
      </c>
      <c r="AI14" s="257">
        <f t="shared" ca="1" si="23"/>
        <v>0.25</v>
      </c>
      <c r="AJ14" s="1">
        <f t="shared" ca="1" si="24"/>
        <v>1</v>
      </c>
      <c r="AK14" s="260" t="str">
        <f t="shared" ca="1" si="25"/>
        <v>9:16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0.38798333333333335</v>
      </c>
      <c r="S15" s="246" t="str">
        <f t="shared" ca="1" si="10"/>
        <v>9:18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9:18 AM</v>
      </c>
      <c r="AG15" s="260" t="str">
        <f t="shared" ca="1" si="21"/>
        <v>6:00 AM</v>
      </c>
      <c r="AH15" s="257">
        <f t="shared" ca="1" si="22"/>
        <v>0.38798333333333335</v>
      </c>
      <c r="AI15" s="257">
        <f t="shared" ca="1" si="23"/>
        <v>0.25</v>
      </c>
      <c r="AJ15" s="1">
        <f t="shared" ca="1" si="24"/>
        <v>1</v>
      </c>
      <c r="AK15" s="260" t="str">
        <f t="shared" ca="1" si="25"/>
        <v>9:18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0.39389999999999997</v>
      </c>
      <c r="S16" s="246" t="str">
        <f t="shared" ca="1" si="10"/>
        <v>9:27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9:27 AM</v>
      </c>
      <c r="AG16" s="260" t="str">
        <f t="shared" ca="1" si="21"/>
        <v>8:00 AM</v>
      </c>
      <c r="AH16" s="257">
        <f t="shared" ca="1" si="22"/>
        <v>0.39389999999999997</v>
      </c>
      <c r="AI16" s="257">
        <f t="shared" ca="1" si="23"/>
        <v>0.33333333333333331</v>
      </c>
      <c r="AJ16" s="1">
        <f t="shared" ca="1" si="24"/>
        <v>1</v>
      </c>
      <c r="AK16" s="260" t="str">
        <f t="shared" ca="1" si="25"/>
        <v>9:27 AM, 8:00 AM, 1</v>
      </c>
      <c r="AM16" s="319"/>
      <c r="AN16" s="1"/>
    </row>
    <row r="17" spans="1:37" ht="18" x14ac:dyDescent="0.2">
      <c r="A17" s="317">
        <f>IF(B17&lt;=$F$4,Input!D27,"")</f>
        <v>1.25</v>
      </c>
      <c r="B17" s="107">
        <v>9</v>
      </c>
      <c r="C17" s="233">
        <f t="shared" si="1"/>
        <v>1</v>
      </c>
      <c r="D17" s="130">
        <f>+TCP!HL14</f>
        <v>7</v>
      </c>
      <c r="E17" s="394">
        <f>+TCP!HM14</f>
        <v>2.23</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2.23</v>
      </c>
      <c r="O17" s="239">
        <f t="shared" si="29"/>
        <v>1</v>
      </c>
      <c r="P17" s="240">
        <f t="shared" si="26"/>
        <v>32</v>
      </c>
      <c r="Q17" s="248">
        <f t="shared" ca="1" si="27"/>
        <v>12.32</v>
      </c>
      <c r="R17" s="258">
        <f t="shared" ca="1" si="9"/>
        <v>0.39761666666666667</v>
      </c>
      <c r="S17" s="246" t="str">
        <f t="shared" ca="1" si="10"/>
        <v>9:32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9:32 AM</v>
      </c>
      <c r="AG17" s="260" t="str">
        <f t="shared" ca="1" si="21"/>
        <v>7:30 AM</v>
      </c>
      <c r="AH17" s="257">
        <f t="shared" ca="1" si="22"/>
        <v>0.39761666666666667</v>
      </c>
      <c r="AI17" s="257">
        <f t="shared" ca="1" si="23"/>
        <v>0.3125</v>
      </c>
      <c r="AJ17" s="1">
        <f t="shared" ca="1" si="24"/>
        <v>1</v>
      </c>
      <c r="AK17" s="260" t="str">
        <f t="shared" ca="1" si="25"/>
        <v>9:32 AM, 7:30 AM, 1</v>
      </c>
    </row>
    <row r="18" spans="1:37" ht="13" customHeight="1" x14ac:dyDescent="0.2">
      <c r="A18" s="317">
        <f>IF(B18&lt;=$F$4,Input!D28,"")</f>
        <v>1.25</v>
      </c>
      <c r="B18" s="107">
        <v>10</v>
      </c>
      <c r="C18" s="233">
        <f t="shared" si="1"/>
        <v>1</v>
      </c>
      <c r="D18" s="130">
        <f>+TCP!HL15</f>
        <v>1</v>
      </c>
      <c r="E18" s="394">
        <f>+TCP!HM15</f>
        <v>0.24</v>
      </c>
      <c r="F18" s="237">
        <f t="shared" ca="1" si="2"/>
        <v>1.25</v>
      </c>
      <c r="G18" s="130">
        <v>10</v>
      </c>
      <c r="H18" s="315" t="str">
        <f>IF(ISNUMBER(TCP!HP15),TCP!HP15,"")</f>
        <v/>
      </c>
      <c r="I18" s="237" t="str">
        <f t="shared" si="3"/>
        <v/>
      </c>
      <c r="J18" s="238" t="str">
        <f t="shared" si="4"/>
        <v/>
      </c>
      <c r="K18" s="236" t="str">
        <f t="shared" si="5"/>
        <v/>
      </c>
      <c r="L18" s="236" t="str">
        <f t="shared" si="28"/>
        <v/>
      </c>
      <c r="M18" s="252">
        <f t="shared" si="7"/>
        <v>1</v>
      </c>
      <c r="N18" s="239">
        <f ca="1">IF(ISNUMBER(D18),IF(P18=0,OFFSET(TCP!$M$6,0,D18),OFFSET(TCP!$M$6,MIN(M18,P18),MAX(M18,P18))),"")</f>
        <v>0.24</v>
      </c>
      <c r="O18" s="239">
        <f t="shared" si="29"/>
        <v>1</v>
      </c>
      <c r="P18" s="240">
        <f t="shared" si="26"/>
        <v>7</v>
      </c>
      <c r="Q18" s="248">
        <f t="shared" ca="1" si="27"/>
        <v>12.56</v>
      </c>
      <c r="R18" s="258">
        <f t="shared" ca="1" si="9"/>
        <v>0.39801666666666669</v>
      </c>
      <c r="S18" s="246" t="str">
        <f t="shared" ca="1" si="10"/>
        <v>9:33 AM</v>
      </c>
      <c r="T18" s="331" t="str">
        <f ca="1">IF(B18&lt;=$F$4,TEXT(OFFSET(Input!$H$18,M18,0),"H:MM AM/PM"),"")</f>
        <v>8:30 AM</v>
      </c>
      <c r="U18" s="248" t="str">
        <f t="shared" ca="1" si="0"/>
        <v>8:30 AM</v>
      </c>
      <c r="V18" s="1">
        <f t="shared" ca="1" si="11"/>
        <v>2</v>
      </c>
      <c r="W18" s="231" t="str">
        <f t="shared" ca="1" si="12"/>
        <v>8</v>
      </c>
      <c r="X18" s="231" t="str">
        <f t="shared" ca="1" si="13"/>
        <v>30</v>
      </c>
      <c r="Y18" s="1" t="str">
        <f t="shared" ca="1" si="14"/>
        <v>AM</v>
      </c>
      <c r="Z18" s="31">
        <f t="shared" ca="1" si="15"/>
        <v>0</v>
      </c>
      <c r="AA18" s="258" t="str">
        <f t="shared" ca="1" si="16"/>
        <v/>
      </c>
      <c r="AB18" s="256" t="str">
        <f t="shared" ca="1" si="17"/>
        <v/>
      </c>
      <c r="AC18" s="256">
        <f t="shared" ca="1" si="18"/>
        <v>0.35416666666666663</v>
      </c>
      <c r="AD18" s="256" cm="1">
        <f t="array" aca="1" ref="AD18" ca="1">IF(B18&lt;=$F$4,SUM(IF(ISNUMBER(AA18:AC18),AA18:AC18)),"")</f>
        <v>0.35416666666666663</v>
      </c>
      <c r="AE18" s="68">
        <f t="shared" si="19"/>
        <v>1</v>
      </c>
      <c r="AF18" s="260" t="str">
        <f t="shared" ca="1" si="20"/>
        <v>9:33 AM</v>
      </c>
      <c r="AG18" s="260" t="str">
        <f t="shared" ca="1" si="21"/>
        <v>8:30 AM</v>
      </c>
      <c r="AH18" s="257">
        <f t="shared" ca="1" si="22"/>
        <v>0.39801666666666669</v>
      </c>
      <c r="AI18" s="257">
        <f t="shared" ca="1" si="23"/>
        <v>0.35416666666666663</v>
      </c>
      <c r="AJ18" s="1">
        <f t="shared" ca="1" si="24"/>
        <v>1</v>
      </c>
      <c r="AK18" s="260" t="str">
        <f t="shared" ca="1" si="25"/>
        <v>9:33 AM, 8:30 AM, 1</v>
      </c>
    </row>
    <row r="19" spans="1:37" ht="18" x14ac:dyDescent="0.2">
      <c r="A19" s="317">
        <f>IF(B19&lt;=$F$4,Input!D29,"")</f>
        <v>1.25</v>
      </c>
      <c r="B19" s="107">
        <v>11</v>
      </c>
      <c r="C19" s="233">
        <f t="shared" si="1"/>
        <v>1</v>
      </c>
      <c r="D19" s="130">
        <f>+TCP!HL16</f>
        <v>19</v>
      </c>
      <c r="E19" s="394">
        <f>+TCP!HM16</f>
        <v>3.11</v>
      </c>
      <c r="F19" s="237">
        <f t="shared" ca="1" si="2"/>
        <v>1.25</v>
      </c>
      <c r="G19" s="130">
        <v>11</v>
      </c>
      <c r="H19" s="315" t="str">
        <f>IF(ISNUMBER(TCP!HP16),TCP!HP16,"")</f>
        <v/>
      </c>
      <c r="I19" s="237" t="str">
        <f t="shared" si="3"/>
        <v/>
      </c>
      <c r="J19" s="238" t="str">
        <f t="shared" si="4"/>
        <v/>
      </c>
      <c r="K19" s="236" t="str">
        <f t="shared" si="5"/>
        <v/>
      </c>
      <c r="L19" s="236" t="str">
        <f t="shared" si="28"/>
        <v/>
      </c>
      <c r="M19" s="252">
        <f t="shared" si="7"/>
        <v>19</v>
      </c>
      <c r="N19" s="239">
        <f ca="1">IF(ISNUMBER(D19),IF(P19=0,OFFSET(TCP!$M$6,0,D19),OFFSET(TCP!$M$6,MIN(M19,P19),MAX(M19,P19))),"")</f>
        <v>3.11</v>
      </c>
      <c r="O19" s="239">
        <f t="shared" si="29"/>
        <v>1</v>
      </c>
      <c r="P19" s="240">
        <f t="shared" si="26"/>
        <v>1</v>
      </c>
      <c r="Q19" s="248">
        <f t="shared" ca="1" si="27"/>
        <v>15.67</v>
      </c>
      <c r="R19" s="258">
        <f t="shared" ca="1" si="9"/>
        <v>0.4032</v>
      </c>
      <c r="S19" s="246" t="str">
        <f t="shared" ca="1" si="10"/>
        <v>9:40 AM</v>
      </c>
      <c r="T19" s="331" t="str">
        <f ca="1">IF(B19&lt;=$F$4,TEXT(OFFSET(Input!$H$18,M19,0),"H:MM AM/PM"),"")</f>
        <v>7:30 AM</v>
      </c>
      <c r="U19" s="248" t="str">
        <f t="shared" ca="1" si="0"/>
        <v>7:30 AM</v>
      </c>
      <c r="V19" s="1">
        <f t="shared" ca="1" si="11"/>
        <v>2</v>
      </c>
      <c r="W19" s="231" t="str">
        <f t="shared" ca="1" si="12"/>
        <v>7</v>
      </c>
      <c r="X19" s="231" t="str">
        <f t="shared" ca="1" si="13"/>
        <v>30</v>
      </c>
      <c r="Y19" s="1" t="str">
        <f t="shared" ca="1" si="14"/>
        <v>AM</v>
      </c>
      <c r="Z19" s="31">
        <f t="shared" ca="1" si="15"/>
        <v>0</v>
      </c>
      <c r="AA19" s="258" t="str">
        <f t="shared" ca="1" si="16"/>
        <v/>
      </c>
      <c r="AB19" s="256" t="str">
        <f t="shared" ca="1" si="17"/>
        <v/>
      </c>
      <c r="AC19" s="256">
        <f t="shared" ca="1" si="18"/>
        <v>0.3125</v>
      </c>
      <c r="AD19" s="256" cm="1">
        <f t="array" aca="1" ref="AD19" ca="1">IF(B19&lt;=$F$4,SUM(IF(ISNUMBER(AA19:AC19),AA19:AC19)),"")</f>
        <v>0.3125</v>
      </c>
      <c r="AE19" s="68">
        <f t="shared" si="19"/>
        <v>19</v>
      </c>
      <c r="AF19" s="260" t="str">
        <f t="shared" ca="1" si="20"/>
        <v>9:40 AM</v>
      </c>
      <c r="AG19" s="260" t="str">
        <f t="shared" ca="1" si="21"/>
        <v>7:30 AM</v>
      </c>
      <c r="AH19" s="257">
        <f t="shared" ca="1" si="22"/>
        <v>0.4032</v>
      </c>
      <c r="AI19" s="257">
        <f t="shared" ca="1" si="23"/>
        <v>0.3125</v>
      </c>
      <c r="AJ19" s="1">
        <f t="shared" ca="1" si="24"/>
        <v>1</v>
      </c>
      <c r="AK19" s="260" t="str">
        <f t="shared" ca="1" si="25"/>
        <v>9:40 AM, 7:30 AM, 1</v>
      </c>
    </row>
    <row r="20" spans="1:37" ht="18" x14ac:dyDescent="0.2">
      <c r="A20" s="317">
        <f>IF(B20&lt;=$F$4,Input!D30,"")</f>
        <v>1.25</v>
      </c>
      <c r="B20" s="107">
        <v>12</v>
      </c>
      <c r="C20" s="233">
        <f t="shared" si="1"/>
        <v>1</v>
      </c>
      <c r="D20" s="130">
        <f>+TCP!HL17</f>
        <v>27</v>
      </c>
      <c r="E20" s="394">
        <f>+TCP!HM17</f>
        <v>0.79</v>
      </c>
      <c r="F20" s="237">
        <f t="shared" ca="1" si="2"/>
        <v>1.25</v>
      </c>
      <c r="G20" s="130">
        <v>12</v>
      </c>
      <c r="H20" s="315" t="str">
        <f>IF(ISNUMBER(TCP!HP17),TCP!HP17,"")</f>
        <v/>
      </c>
      <c r="I20" s="237" t="str">
        <f t="shared" si="3"/>
        <v/>
      </c>
      <c r="J20" s="238" t="str">
        <f t="shared" si="4"/>
        <v/>
      </c>
      <c r="K20" s="236" t="str">
        <f t="shared" si="5"/>
        <v/>
      </c>
      <c r="L20" s="236" t="str">
        <f t="shared" si="28"/>
        <v/>
      </c>
      <c r="M20" s="252">
        <f t="shared" si="7"/>
        <v>27</v>
      </c>
      <c r="N20" s="239">
        <f ca="1">IF(ISNUMBER(D20),IF(P20=0,OFFSET(TCP!$M$6,0,D20),OFFSET(TCP!$M$6,MIN(M20,P20),MAX(M20,P20))),"")</f>
        <v>0.79</v>
      </c>
      <c r="O20" s="239">
        <f t="shared" si="29"/>
        <v>1</v>
      </c>
      <c r="P20" s="240">
        <f t="shared" si="26"/>
        <v>19</v>
      </c>
      <c r="Q20" s="248">
        <f t="shared" ca="1" si="27"/>
        <v>16.46</v>
      </c>
      <c r="R20" s="258">
        <f t="shared" ca="1" si="9"/>
        <v>0.40451666666666664</v>
      </c>
      <c r="S20" s="246" t="str">
        <f t="shared" ca="1" si="10"/>
        <v>9:42 AM</v>
      </c>
      <c r="T20" s="331" t="str">
        <f ca="1">IF(B20&lt;=$F$4,TEXT(OFFSET(Input!$H$18,M20,0),"H:MM AM/PM"),"")</f>
        <v>8:00 AM</v>
      </c>
      <c r="U20" s="248" t="str">
        <f t="shared" ca="1" si="0"/>
        <v>8:00 AM</v>
      </c>
      <c r="V20" s="1">
        <f t="shared" ca="1" si="11"/>
        <v>2</v>
      </c>
      <c r="W20" s="231" t="str">
        <f t="shared" ca="1" si="12"/>
        <v>8</v>
      </c>
      <c r="X20" s="231" t="str">
        <f t="shared" ca="1" si="13"/>
        <v>00</v>
      </c>
      <c r="Y20" s="1" t="str">
        <f t="shared" ca="1" si="14"/>
        <v>AM</v>
      </c>
      <c r="Z20" s="31">
        <f t="shared" ca="1" si="15"/>
        <v>0</v>
      </c>
      <c r="AA20" s="258" t="str">
        <f t="shared" ca="1" si="16"/>
        <v/>
      </c>
      <c r="AB20" s="256" t="str">
        <f t="shared" ca="1" si="17"/>
        <v/>
      </c>
      <c r="AC20" s="256">
        <f t="shared" ca="1" si="18"/>
        <v>0.33333333333333331</v>
      </c>
      <c r="AD20" s="256" cm="1">
        <f t="array" aca="1" ref="AD20" ca="1">IF(B20&lt;=$F$4,SUM(IF(ISNUMBER(AA20:AC20),AA20:AC20)),"")</f>
        <v>0.33333333333333331</v>
      </c>
      <c r="AE20" s="68">
        <f t="shared" si="19"/>
        <v>27</v>
      </c>
      <c r="AF20" s="260" t="str">
        <f t="shared" ca="1" si="20"/>
        <v>9:42 AM</v>
      </c>
      <c r="AG20" s="260" t="str">
        <f t="shared" ca="1" si="21"/>
        <v>8:00 AM</v>
      </c>
      <c r="AH20" s="257">
        <f t="shared" ca="1" si="22"/>
        <v>0.40451666666666664</v>
      </c>
      <c r="AI20" s="257">
        <f t="shared" ca="1" si="23"/>
        <v>0.33333333333333331</v>
      </c>
      <c r="AJ20" s="1">
        <f t="shared" ca="1" si="24"/>
        <v>1</v>
      </c>
      <c r="AK20" s="260" t="str">
        <f t="shared" ca="1" si="25"/>
        <v>9:42 AM, 8:00 AM, 1</v>
      </c>
    </row>
    <row r="21" spans="1:37" ht="13" customHeight="1" x14ac:dyDescent="0.2">
      <c r="A21" s="317">
        <f>IF(B21&lt;=$F$4,Input!D31,"")</f>
        <v>1.25</v>
      </c>
      <c r="B21" s="107">
        <v>13</v>
      </c>
      <c r="C21" s="233">
        <f t="shared" si="1"/>
        <v>1</v>
      </c>
      <c r="D21" s="130">
        <f>+TCP!HL18</f>
        <v>26</v>
      </c>
      <c r="E21" s="394">
        <f>+TCP!HM18</f>
        <v>1.88</v>
      </c>
      <c r="F21" s="237">
        <f t="shared" ca="1" si="2"/>
        <v>1.25</v>
      </c>
      <c r="G21" s="50">
        <v>13</v>
      </c>
      <c r="H21" s="315" t="str">
        <f>IF(ISNUMBER(TCP!HP18),TCP!HP18,"")</f>
        <v/>
      </c>
      <c r="I21" s="237" t="str">
        <f t="shared" si="3"/>
        <v/>
      </c>
      <c r="J21" s="238" t="str">
        <f t="shared" si="4"/>
        <v/>
      </c>
      <c r="K21" s="236" t="str">
        <f t="shared" si="5"/>
        <v/>
      </c>
      <c r="L21" s="236" t="str">
        <f t="shared" si="28"/>
        <v/>
      </c>
      <c r="M21" s="252">
        <f t="shared" si="7"/>
        <v>26</v>
      </c>
      <c r="N21" s="239">
        <f ca="1">IF(ISNUMBER(D21),IF(P21=0,OFFSET(TCP!$M$6,0,D21),OFFSET(TCP!$M$6,MIN(M21,P21),MAX(M21,P21))),"")</f>
        <v>1.88</v>
      </c>
      <c r="O21" s="239">
        <f t="shared" si="29"/>
        <v>1</v>
      </c>
      <c r="P21" s="240">
        <f t="shared" si="26"/>
        <v>27</v>
      </c>
      <c r="Q21" s="248">
        <f t="shared" ca="1" si="27"/>
        <v>18.34</v>
      </c>
      <c r="R21" s="258">
        <f t="shared" ca="1" si="9"/>
        <v>0.40765000000000001</v>
      </c>
      <c r="S21" s="246" t="str">
        <f t="shared" ca="1" si="10"/>
        <v>9:47 AM</v>
      </c>
      <c r="T21" s="331" t="str">
        <f ca="1">IF(B21&lt;=$F$4,TEXT(OFFSET(Input!$H$18,M21,0),"H:MM AM/PM"),"")</f>
        <v>9:00 AM</v>
      </c>
      <c r="U21" s="248" t="str">
        <f t="shared" ca="1" si="0"/>
        <v>9:00 AM</v>
      </c>
      <c r="V21" s="1">
        <f t="shared" ca="1" si="11"/>
        <v>2</v>
      </c>
      <c r="W21" s="231" t="str">
        <f t="shared" ca="1" si="12"/>
        <v>9</v>
      </c>
      <c r="X21" s="231" t="str">
        <f t="shared" ca="1" si="13"/>
        <v>00</v>
      </c>
      <c r="Y21" s="1" t="str">
        <f t="shared" ca="1" si="14"/>
        <v>AM</v>
      </c>
      <c r="Z21" s="31">
        <f t="shared" ca="1" si="15"/>
        <v>0</v>
      </c>
      <c r="AA21" s="258" t="str">
        <f t="shared" ca="1" si="16"/>
        <v/>
      </c>
      <c r="AB21" s="256" t="str">
        <f t="shared" ca="1" si="17"/>
        <v/>
      </c>
      <c r="AC21" s="256">
        <f t="shared" ca="1" si="18"/>
        <v>0.375</v>
      </c>
      <c r="AD21" s="256" cm="1">
        <f t="array" aca="1" ref="AD21" ca="1">IF(B21&lt;=$F$4,SUM(IF(ISNUMBER(AA21:AC21),AA21:AC21)),"")</f>
        <v>0.375</v>
      </c>
      <c r="AE21" s="68">
        <f t="shared" si="19"/>
        <v>26</v>
      </c>
      <c r="AF21" s="260" t="str">
        <f t="shared" ca="1" si="20"/>
        <v>9:47 AM</v>
      </c>
      <c r="AG21" s="260" t="str">
        <f t="shared" ca="1" si="21"/>
        <v>9:00 AM</v>
      </c>
      <c r="AH21" s="257">
        <f t="shared" ca="1" si="22"/>
        <v>0.40765000000000001</v>
      </c>
      <c r="AI21" s="257">
        <f t="shared" ca="1" si="23"/>
        <v>0.375</v>
      </c>
      <c r="AJ21" s="1">
        <f t="shared" ca="1" si="24"/>
        <v>1</v>
      </c>
      <c r="AK21" s="260" t="str">
        <f t="shared" ca="1" si="25"/>
        <v>9:47 AM, 9:00 AM, 1</v>
      </c>
    </row>
    <row r="22" spans="1:37" ht="18" x14ac:dyDescent="0.2">
      <c r="A22" s="317">
        <f>IF(B22&lt;=$F$4,Input!D32,"")</f>
        <v>1.25</v>
      </c>
      <c r="B22" s="107">
        <v>14</v>
      </c>
      <c r="C22" s="233">
        <f t="shared" si="1"/>
        <v>1</v>
      </c>
      <c r="D22" s="130">
        <f>+TCP!HL19</f>
        <v>4</v>
      </c>
      <c r="E22" s="394">
        <f>+TCP!HM19</f>
        <v>1.2</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1.2</v>
      </c>
      <c r="O22" s="239">
        <f t="shared" si="29"/>
        <v>1</v>
      </c>
      <c r="P22" s="240">
        <f t="shared" si="26"/>
        <v>26</v>
      </c>
      <c r="Q22" s="248">
        <f t="shared" ca="1" si="27"/>
        <v>19.54</v>
      </c>
      <c r="R22" s="258">
        <f t="shared" ca="1" si="9"/>
        <v>0.40964999999999996</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0.40964999999999996</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v>
      </c>
      <c r="E23" s="394">
        <f>+TCP!HM20</f>
        <v>3.18</v>
      </c>
      <c r="F23" s="237">
        <f t="shared" ca="1" si="2"/>
        <v>1.25</v>
      </c>
      <c r="G23" s="50">
        <v>15</v>
      </c>
      <c r="H23" s="315" t="str">
        <f>IF(ISNUMBER(TCP!HP20),TCP!HP20,"")</f>
        <v/>
      </c>
      <c r="I23" s="237" t="str">
        <f t="shared" si="3"/>
        <v/>
      </c>
      <c r="J23" s="238" t="str">
        <f t="shared" si="4"/>
        <v/>
      </c>
      <c r="K23" s="236" t="str">
        <f t="shared" si="5"/>
        <v/>
      </c>
      <c r="L23" s="231"/>
      <c r="M23" s="252">
        <f t="shared" si="7"/>
        <v>2</v>
      </c>
      <c r="N23" s="239">
        <f ca="1">IF(ISNUMBER(D23),IF(P23=0,OFFSET(TCP!$M$6,0,D23),OFFSET(TCP!$M$6,MIN(M23,P23),MAX(M23,P23))),"")</f>
        <v>3.18</v>
      </c>
      <c r="O23" s="239">
        <f t="shared" si="29"/>
        <v>1</v>
      </c>
      <c r="P23" s="240">
        <f t="shared" si="26"/>
        <v>4</v>
      </c>
      <c r="Q23" s="248">
        <f t="shared" ca="1" si="27"/>
        <v>22.72</v>
      </c>
      <c r="R23" s="258">
        <f t="shared" ca="1" si="9"/>
        <v>0.41494999999999999</v>
      </c>
      <c r="S23" s="246" t="str">
        <f t="shared" ca="1" si="10"/>
        <v>9:57 AM</v>
      </c>
      <c r="T23" s="331" t="str">
        <f ca="1">IF(B23&lt;=$F$4,TEXT(OFFSET(Input!$H$18,M23,0),"H:MM AM/PM"),"")</f>
        <v>9:30 AM</v>
      </c>
      <c r="U23" s="248" t="str">
        <f t="shared" ca="1" si="0"/>
        <v>9:30 AM</v>
      </c>
      <c r="V23" s="1">
        <f t="shared" ca="1" si="11"/>
        <v>2</v>
      </c>
      <c r="W23" s="231" t="str">
        <f t="shared" ca="1" si="12"/>
        <v>9</v>
      </c>
      <c r="X23" s="231" t="str">
        <f t="shared" ca="1" si="13"/>
        <v>30</v>
      </c>
      <c r="Y23" s="1" t="str">
        <f t="shared" ca="1" si="14"/>
        <v>AM</v>
      </c>
      <c r="Z23" s="31">
        <f t="shared" ca="1" si="15"/>
        <v>0</v>
      </c>
      <c r="AA23" s="258" t="str">
        <f t="shared" ca="1" si="16"/>
        <v/>
      </c>
      <c r="AB23" s="256" t="str">
        <f t="shared" ca="1" si="17"/>
        <v/>
      </c>
      <c r="AC23" s="256">
        <f t="shared" ca="1" si="18"/>
        <v>0.39583333333333331</v>
      </c>
      <c r="AD23" s="256" cm="1">
        <f t="array" aca="1" ref="AD23" ca="1">IF(B23&lt;=$F$4,SUM(IF(ISNUMBER(AA23:AC23),AA23:AC23)),"")</f>
        <v>0.39583333333333331</v>
      </c>
      <c r="AE23" s="68">
        <f t="shared" si="19"/>
        <v>2</v>
      </c>
      <c r="AF23" s="260" t="str">
        <f t="shared" ca="1" si="20"/>
        <v>9:57 AM</v>
      </c>
      <c r="AG23" s="260" t="str">
        <f t="shared" ca="1" si="21"/>
        <v>9:30 AM</v>
      </c>
      <c r="AH23" s="257">
        <f t="shared" ca="1" si="22"/>
        <v>0.41494999999999999</v>
      </c>
      <c r="AI23" s="257">
        <f t="shared" ca="1" si="23"/>
        <v>0.39583333333333331</v>
      </c>
      <c r="AJ23" s="1">
        <f t="shared" ca="1" si="24"/>
        <v>1</v>
      </c>
      <c r="AK23" s="260" t="str">
        <f t="shared" ca="1" si="25"/>
        <v>9:57 AM, 9:30 AM, 1</v>
      </c>
    </row>
    <row r="24" spans="1:37" ht="18" x14ac:dyDescent="0.2">
      <c r="A24" s="317">
        <f>IF(B24&lt;=$F$4,Input!D34,"")</f>
        <v>1.25</v>
      </c>
      <c r="B24" s="107">
        <v>16</v>
      </c>
      <c r="C24" s="233">
        <f t="shared" si="1"/>
        <v>1</v>
      </c>
      <c r="D24" s="130">
        <f>+TCP!HL21</f>
        <v>3</v>
      </c>
      <c r="E24" s="394">
        <f>+TCP!HM21</f>
        <v>1.19</v>
      </c>
      <c r="F24" s="237">
        <f t="shared" ca="1" si="2"/>
        <v>1.25</v>
      </c>
      <c r="G24" s="33"/>
      <c r="H24" s="33"/>
      <c r="I24" s="33"/>
      <c r="J24" s="33"/>
      <c r="M24" s="252">
        <f t="shared" si="7"/>
        <v>3</v>
      </c>
      <c r="N24" s="239">
        <f ca="1">IF(ISNUMBER(D24),IF(P24=0,OFFSET(TCP!$M$6,0,D24),OFFSET(TCP!$M$6,MIN(M24,P24),MAX(M24,P24))),"")</f>
        <v>1.19</v>
      </c>
      <c r="O24" s="239">
        <f t="shared" si="29"/>
        <v>1</v>
      </c>
      <c r="P24" s="240">
        <f t="shared" si="26"/>
        <v>2</v>
      </c>
      <c r="Q24" s="248">
        <f t="shared" ca="1" si="27"/>
        <v>23.91</v>
      </c>
      <c r="R24" s="258">
        <f t="shared" ca="1" si="9"/>
        <v>0.41693333333333332</v>
      </c>
      <c r="S24" s="246" t="str">
        <f t="shared" ca="1" si="10"/>
        <v>10:00 AM</v>
      </c>
      <c r="T24" s="331" t="str">
        <f ca="1">IF(B24&lt;=$F$4,TEXT(OFFSET(Input!$H$18,M24,0),"H:MM AM/PM"),"")</f>
        <v>10:00 AM</v>
      </c>
      <c r="U24" s="248" t="str">
        <f t="shared" ca="1" si="0"/>
        <v>10:00 AM</v>
      </c>
      <c r="V24" s="1">
        <f t="shared" ca="1" si="11"/>
        <v>3</v>
      </c>
      <c r="W24" s="231" t="str">
        <f t="shared" ca="1" si="12"/>
        <v>10</v>
      </c>
      <c r="X24" s="231" t="str">
        <f t="shared" ca="1" si="13"/>
        <v>00</v>
      </c>
      <c r="Y24" s="1" t="str">
        <f t="shared" ca="1" si="14"/>
        <v>AM</v>
      </c>
      <c r="Z24" s="31">
        <f t="shared" ca="1" si="15"/>
        <v>0</v>
      </c>
      <c r="AA24" s="258" t="str">
        <f t="shared" ca="1" si="16"/>
        <v/>
      </c>
      <c r="AB24" s="256" t="str">
        <f t="shared" ca="1" si="17"/>
        <v/>
      </c>
      <c r="AC24" s="256">
        <f t="shared" ca="1" si="18"/>
        <v>0.41666666666666669</v>
      </c>
      <c r="AD24" s="256" cm="1">
        <f t="array" aca="1" ref="AD24" ca="1">IF(B24&lt;=$F$4,SUM(IF(ISNUMBER(AA24:AC24),AA24:AC24)),"")</f>
        <v>0.41666666666666669</v>
      </c>
      <c r="AE24" s="68">
        <f t="shared" si="19"/>
        <v>3</v>
      </c>
      <c r="AF24" s="260" t="str">
        <f t="shared" ca="1" si="20"/>
        <v>10:00 AM</v>
      </c>
      <c r="AG24" s="260" t="str">
        <f t="shared" ca="1" si="21"/>
        <v>10:00 AM</v>
      </c>
      <c r="AH24" s="257">
        <f t="shared" ca="1" si="22"/>
        <v>0.41693333333333332</v>
      </c>
      <c r="AI24" s="257">
        <f t="shared" ca="1" si="23"/>
        <v>0.41666666666666669</v>
      </c>
      <c r="AJ24" s="1">
        <f t="shared" ca="1" si="24"/>
        <v>1</v>
      </c>
      <c r="AK24" s="260" t="str">
        <f t="shared" ca="1" si="25"/>
        <v>10:00 AM, 10:00 AM, 1</v>
      </c>
    </row>
    <row r="25" spans="1:37" ht="18" x14ac:dyDescent="0.2">
      <c r="A25" s="317">
        <f>IF(B25&lt;=$F$4,Input!D35,"")</f>
        <v>1.25</v>
      </c>
      <c r="B25" s="107">
        <v>17</v>
      </c>
      <c r="C25" s="233">
        <f t="shared" si="1"/>
        <v>1</v>
      </c>
      <c r="D25" s="130">
        <f>+TCP!HL22</f>
        <v>31</v>
      </c>
      <c r="E25" s="394">
        <f>+TCP!HM22</f>
        <v>0.45</v>
      </c>
      <c r="F25" s="237">
        <f t="shared" ca="1" si="2"/>
        <v>1.25</v>
      </c>
      <c r="G25" s="33"/>
      <c r="H25" s="33"/>
      <c r="I25" s="33"/>
      <c r="J25" s="33"/>
      <c r="M25" s="252">
        <f t="shared" si="7"/>
        <v>31</v>
      </c>
      <c r="N25" s="239">
        <f ca="1">IF(ISNUMBER(D25),IF(P25=0,OFFSET(TCP!$M$6,0,D25),OFFSET(TCP!$M$6,MIN(M25,P25),MAX(M25,P25))),"")</f>
        <v>0.45</v>
      </c>
      <c r="O25" s="239">
        <f t="shared" si="29"/>
        <v>1</v>
      </c>
      <c r="P25" s="240">
        <f t="shared" si="26"/>
        <v>3</v>
      </c>
      <c r="Q25" s="248">
        <f t="shared" ca="1" si="27"/>
        <v>24.36</v>
      </c>
      <c r="R25" s="258">
        <f t="shared" ca="1" si="9"/>
        <v>0.4176833333333333</v>
      </c>
      <c r="S25" s="246" t="str">
        <f t="shared" ca="1" si="10"/>
        <v>10:01 AM</v>
      </c>
      <c r="T25" s="331" t="str">
        <f ca="1">IF(B25&lt;=$F$4,TEXT(OFFSET(Input!$H$18,M25,0),"H:MM AM/PM"),"")</f>
        <v>6:00 AM</v>
      </c>
      <c r="U25" s="248" t="str">
        <f t="shared" ca="1" si="0"/>
        <v>6:00 AM</v>
      </c>
      <c r="V25" s="1">
        <f t="shared" ca="1" si="11"/>
        <v>2</v>
      </c>
      <c r="W25" s="231" t="str">
        <f t="shared" ca="1" si="12"/>
        <v>6</v>
      </c>
      <c r="X25" s="231" t="str">
        <f t="shared" ca="1" si="13"/>
        <v>00</v>
      </c>
      <c r="Y25" s="1" t="str">
        <f t="shared" ca="1" si="14"/>
        <v>AM</v>
      </c>
      <c r="Z25" s="31">
        <f t="shared" ca="1" si="15"/>
        <v>0</v>
      </c>
      <c r="AA25" s="258" t="str">
        <f t="shared" ca="1" si="16"/>
        <v/>
      </c>
      <c r="AB25" s="256" t="str">
        <f t="shared" ca="1" si="17"/>
        <v/>
      </c>
      <c r="AC25" s="256">
        <f t="shared" ca="1" si="18"/>
        <v>0.25</v>
      </c>
      <c r="AD25" s="256" cm="1">
        <f t="array" aca="1" ref="AD25" ca="1">IF(B25&lt;=$F$4,SUM(IF(ISNUMBER(AA25:AC25),AA25:AC25)),"")</f>
        <v>0.25</v>
      </c>
      <c r="AE25" s="68">
        <f t="shared" si="19"/>
        <v>31</v>
      </c>
      <c r="AF25" s="260" t="str">
        <f t="shared" ca="1" si="20"/>
        <v>10:01 AM</v>
      </c>
      <c r="AG25" s="260" t="str">
        <f t="shared" ca="1" si="21"/>
        <v>6:00 AM</v>
      </c>
      <c r="AH25" s="257">
        <f t="shared" ca="1" si="22"/>
        <v>0.4176833333333333</v>
      </c>
      <c r="AI25" s="257">
        <f t="shared" ca="1" si="23"/>
        <v>0.25</v>
      </c>
      <c r="AJ25" s="1">
        <f t="shared" ca="1" si="24"/>
        <v>1</v>
      </c>
      <c r="AK25" s="260" t="str">
        <f t="shared" ca="1" si="25"/>
        <v>10:01 AM, 6:00 AM, 1</v>
      </c>
    </row>
    <row r="26" spans="1:37" ht="18" x14ac:dyDescent="0.2">
      <c r="A26" s="317">
        <f>IF(B26&lt;=$F$4,Input!D36,"")</f>
        <v>1.25</v>
      </c>
      <c r="B26" s="107">
        <v>18</v>
      </c>
      <c r="C26" s="233">
        <f t="shared" si="1"/>
        <v>1</v>
      </c>
      <c r="D26" s="130">
        <f>+TCP!HL23</f>
        <v>8</v>
      </c>
      <c r="E26" s="394">
        <f>+TCP!HM23</f>
        <v>0.56999999999999995</v>
      </c>
      <c r="F26" s="237">
        <f t="shared" ca="1" si="2"/>
        <v>1.25</v>
      </c>
      <c r="G26" s="33"/>
      <c r="H26" s="33"/>
      <c r="I26" s="33"/>
      <c r="J26" s="235"/>
      <c r="M26" s="252">
        <f t="shared" si="7"/>
        <v>8</v>
      </c>
      <c r="N26" s="239">
        <f ca="1">IF(ISNUMBER(D26),IF(P26=0,OFFSET(TCP!$M$6,0,D26),OFFSET(TCP!$M$6,MIN(M26,P26),MAX(M26,P26))),"")</f>
        <v>0.56999999999999995</v>
      </c>
      <c r="O26" s="239">
        <f t="shared" si="29"/>
        <v>1</v>
      </c>
      <c r="P26" s="240">
        <f t="shared" si="26"/>
        <v>31</v>
      </c>
      <c r="Q26" s="248">
        <f t="shared" ca="1" si="27"/>
        <v>24.93</v>
      </c>
      <c r="R26" s="258">
        <f t="shared" ca="1" si="9"/>
        <v>0.4186333333333333</v>
      </c>
      <c r="S26" s="246" t="str">
        <f t="shared" ca="1" si="10"/>
        <v>10:02 AM</v>
      </c>
      <c r="T26" s="331" t="str">
        <f ca="1">IF(B26&lt;=$F$4,TEXT(OFFSET(Input!$H$18,M26,0),"H:MM AM/PM"),"")</f>
        <v>7:00 AM</v>
      </c>
      <c r="U26" s="248" t="str">
        <f t="shared" ca="1" si="0"/>
        <v>7:00 AM</v>
      </c>
      <c r="V26" s="1">
        <f t="shared" ca="1" si="11"/>
        <v>2</v>
      </c>
      <c r="W26" s="231" t="str">
        <f t="shared" ca="1" si="12"/>
        <v>7</v>
      </c>
      <c r="X26" s="231" t="str">
        <f t="shared" ca="1" si="13"/>
        <v>00</v>
      </c>
      <c r="Y26" s="1" t="str">
        <f t="shared" ca="1" si="14"/>
        <v>AM</v>
      </c>
      <c r="Z26" s="31">
        <f t="shared" ca="1" si="15"/>
        <v>0</v>
      </c>
      <c r="AA26" s="258" t="str">
        <f t="shared" ca="1" si="16"/>
        <v/>
      </c>
      <c r="AB26" s="256" t="str">
        <f t="shared" ca="1" si="17"/>
        <v/>
      </c>
      <c r="AC26" s="256">
        <f t="shared" ca="1" si="18"/>
        <v>0.29166666666666669</v>
      </c>
      <c r="AD26" s="256" cm="1">
        <f t="array" aca="1" ref="AD26" ca="1">IF(B26&lt;=$F$4,SUM(IF(ISNUMBER(AA26:AC26),AA26:AC26)),"")</f>
        <v>0.29166666666666669</v>
      </c>
      <c r="AE26" s="68">
        <f t="shared" si="19"/>
        <v>8</v>
      </c>
      <c r="AF26" s="260" t="str">
        <f t="shared" ca="1" si="20"/>
        <v>10:02 AM</v>
      </c>
      <c r="AG26" s="260" t="str">
        <f t="shared" ca="1" si="21"/>
        <v>7:00 AM</v>
      </c>
      <c r="AH26" s="257">
        <f t="shared" ca="1" si="22"/>
        <v>0.4186333333333333</v>
      </c>
      <c r="AI26" s="257">
        <f t="shared" ca="1" si="23"/>
        <v>0.29166666666666669</v>
      </c>
      <c r="AJ26" s="1">
        <f t="shared" ca="1" si="24"/>
        <v>1</v>
      </c>
      <c r="AK26" s="260" t="str">
        <f ca="1">IF(ISNUMBER(AJ26),+AF26&amp;", "&amp;AG26&amp;", "&amp;AJ26,"")</f>
        <v>10:02 AM, 7:00 AM, 1</v>
      </c>
    </row>
    <row r="27" spans="1:37" ht="18" x14ac:dyDescent="0.2">
      <c r="A27" s="317">
        <f>IF(B27&lt;=$F$4,Input!D37,"")</f>
        <v>1.25</v>
      </c>
      <c r="B27" s="107">
        <v>19</v>
      </c>
      <c r="C27" s="233">
        <f t="shared" si="1"/>
        <v>1</v>
      </c>
      <c r="D27" s="130">
        <f>+TCP!HL24</f>
        <v>13</v>
      </c>
      <c r="E27" s="394">
        <f>+TCP!HM24</f>
        <v>0.39</v>
      </c>
      <c r="F27" s="237">
        <f t="shared" ca="1" si="2"/>
        <v>1.25</v>
      </c>
      <c r="G27" s="33"/>
      <c r="H27" s="33"/>
      <c r="I27" s="33"/>
      <c r="J27" s="33"/>
      <c r="M27" s="252">
        <f t="shared" si="7"/>
        <v>13</v>
      </c>
      <c r="N27" s="239">
        <f ca="1">IF(ISNUMBER(D27),IF(P27=0,OFFSET(TCP!$M$6,0,D27),OFFSET(TCP!$M$6,MIN(M27,P27),MAX(M27,P27))),"")</f>
        <v>0.39</v>
      </c>
      <c r="O27" s="239">
        <f t="shared" si="29"/>
        <v>1</v>
      </c>
      <c r="P27" s="240">
        <f t="shared" si="26"/>
        <v>8</v>
      </c>
      <c r="Q27" s="248">
        <f t="shared" ca="1" si="27"/>
        <v>25.32</v>
      </c>
      <c r="R27" s="258">
        <f t="shared" ca="1" si="9"/>
        <v>0.41928333333333334</v>
      </c>
      <c r="S27" s="246" t="str">
        <f t="shared" ca="1" si="10"/>
        <v>10:03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13</v>
      </c>
      <c r="AF27" s="260" t="str">
        <f t="shared" ca="1" si="20"/>
        <v>10:03 AM</v>
      </c>
      <c r="AG27" s="260" t="str">
        <f t="shared" ca="1" si="21"/>
        <v>6:00 AM</v>
      </c>
      <c r="AH27" s="257">
        <f t="shared" ca="1" si="22"/>
        <v>0.41928333333333334</v>
      </c>
      <c r="AI27" s="257">
        <f t="shared" ca="1" si="23"/>
        <v>0.25</v>
      </c>
      <c r="AJ27" s="1">
        <f t="shared" ca="1" si="24"/>
        <v>1</v>
      </c>
      <c r="AK27" s="260" t="str">
        <f t="shared" ca="1" si="25"/>
        <v>10:03 AM, 6:00 AM, 1</v>
      </c>
    </row>
    <row r="28" spans="1:37" ht="18" x14ac:dyDescent="0.2">
      <c r="A28" s="317">
        <f>IF(B28&lt;=$F$4,Input!D38,"")</f>
        <v>1.25</v>
      </c>
      <c r="B28" s="107">
        <v>20</v>
      </c>
      <c r="C28" s="233">
        <f t="shared" si="1"/>
        <v>1</v>
      </c>
      <c r="D28" s="130">
        <f>+TCP!HL25</f>
        <v>24</v>
      </c>
      <c r="E28" s="394">
        <f>+TCP!HM25</f>
        <v>7.0000000000000007E-2</v>
      </c>
      <c r="F28" s="237">
        <f t="shared" ca="1" si="2"/>
        <v>1.25</v>
      </c>
      <c r="G28" s="33"/>
      <c r="H28" s="33"/>
      <c r="I28" s="33"/>
      <c r="J28" s="33"/>
      <c r="M28" s="252">
        <f t="shared" si="7"/>
        <v>24</v>
      </c>
      <c r="N28" s="239">
        <f ca="1">IF(ISNUMBER(D28),IF(P28=0,OFFSET(TCP!$M$6,0,D28),OFFSET(TCP!$M$6,MIN(M28,P28),MAX(M28,P28))),"")</f>
        <v>7.0000000000000007E-2</v>
      </c>
      <c r="O28" s="239">
        <f t="shared" si="29"/>
        <v>1</v>
      </c>
      <c r="P28" s="240">
        <f t="shared" si="26"/>
        <v>13</v>
      </c>
      <c r="Q28" s="248">
        <f t="shared" ca="1" si="27"/>
        <v>25.39</v>
      </c>
      <c r="R28" s="258">
        <f t="shared" ca="1" si="9"/>
        <v>0.4194</v>
      </c>
      <c r="S28" s="246" t="str">
        <f t="shared" ca="1" si="10"/>
        <v>10:03 AM</v>
      </c>
      <c r="T28" s="331" t="str">
        <f ca="1">IF(B28&lt;=$F$4,TEXT(OFFSET(Input!$H$18,M28,0),"H:MM AM/PM"),"")</f>
        <v>9:00 AM</v>
      </c>
      <c r="U28" s="248" t="str">
        <f t="shared" ca="1" si="0"/>
        <v>9:00 AM</v>
      </c>
      <c r="V28" s="1">
        <f t="shared" ca="1" si="11"/>
        <v>2</v>
      </c>
      <c r="W28" s="231" t="str">
        <f t="shared" ca="1" si="12"/>
        <v>9</v>
      </c>
      <c r="X28" s="231" t="str">
        <f t="shared" ca="1" si="13"/>
        <v>00</v>
      </c>
      <c r="Y28" s="1" t="str">
        <f t="shared" ca="1" si="14"/>
        <v>AM</v>
      </c>
      <c r="Z28" s="31">
        <f t="shared" ca="1" si="15"/>
        <v>0</v>
      </c>
      <c r="AA28" s="258" t="str">
        <f t="shared" ca="1" si="16"/>
        <v/>
      </c>
      <c r="AB28" s="256" t="str">
        <f t="shared" ca="1" si="17"/>
        <v/>
      </c>
      <c r="AC28" s="256">
        <f t="shared" ca="1" si="18"/>
        <v>0.375</v>
      </c>
      <c r="AD28" s="256" cm="1">
        <f t="array" aca="1" ref="AD28" ca="1">IF(B28&lt;=$F$4,SUM(IF(ISNUMBER(AA28:AC28),AA28:AC28)),"")</f>
        <v>0.375</v>
      </c>
      <c r="AE28" s="68">
        <f t="shared" si="19"/>
        <v>24</v>
      </c>
      <c r="AF28" s="260" t="str">
        <f t="shared" ca="1" si="20"/>
        <v>10:03 AM</v>
      </c>
      <c r="AG28" s="260" t="str">
        <f t="shared" ca="1" si="21"/>
        <v>9:00 AM</v>
      </c>
      <c r="AH28" s="257">
        <f t="shared" ca="1" si="22"/>
        <v>0.4194</v>
      </c>
      <c r="AI28" s="257">
        <f t="shared" ca="1" si="23"/>
        <v>0.375</v>
      </c>
      <c r="AJ28" s="1">
        <f t="shared" ca="1" si="24"/>
        <v>1</v>
      </c>
      <c r="AK28" s="260" t="str">
        <f t="shared" ca="1" si="25"/>
        <v>10:03 AM, 9:00 AM, 1</v>
      </c>
    </row>
    <row r="29" spans="1:37" ht="18" x14ac:dyDescent="0.2">
      <c r="A29" s="317">
        <f>IF(B29&lt;=$F$4,Input!D39,"")</f>
        <v>1.25</v>
      </c>
      <c r="B29" s="107">
        <v>21</v>
      </c>
      <c r="C29" s="233">
        <f t="shared" si="1"/>
        <v>1</v>
      </c>
      <c r="D29" s="130">
        <f>+TCP!HL26</f>
        <v>10</v>
      </c>
      <c r="E29" s="394">
        <f>+TCP!HM26</f>
        <v>0.18</v>
      </c>
      <c r="F29" s="237">
        <f t="shared" ca="1" si="2"/>
        <v>1.25</v>
      </c>
      <c r="G29" s="33"/>
      <c r="H29" s="33"/>
      <c r="I29" s="33"/>
      <c r="J29" s="33"/>
      <c r="M29" s="252">
        <f t="shared" si="7"/>
        <v>10</v>
      </c>
      <c r="N29" s="239">
        <f ca="1">IF(ISNUMBER(D29),IF(P29=0,OFFSET(TCP!$M$6,0,D29),OFFSET(TCP!$M$6,MIN(M29,P29),MAX(M29,P29))),"")</f>
        <v>0.18</v>
      </c>
      <c r="O29" s="239">
        <f t="shared" si="29"/>
        <v>1</v>
      </c>
      <c r="P29" s="240">
        <f t="shared" si="26"/>
        <v>24</v>
      </c>
      <c r="Q29" s="248">
        <f t="shared" ca="1" si="27"/>
        <v>25.57</v>
      </c>
      <c r="R29" s="258">
        <f t="shared" ca="1" si="9"/>
        <v>0.41969999999999996</v>
      </c>
      <c r="S29" s="246" t="str">
        <f t="shared" ca="1" si="10"/>
        <v>10:04 AM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10</v>
      </c>
      <c r="AF29" s="260" t="str">
        <f t="shared" ca="1" si="20"/>
        <v>10:04 AM</v>
      </c>
      <c r="AG29" s="260" t="str">
        <f t="shared" ca="1" si="21"/>
        <v>6:00 AM</v>
      </c>
      <c r="AH29" s="257">
        <f t="shared" ca="1" si="22"/>
        <v>0.41969999999999996</v>
      </c>
      <c r="AI29" s="257">
        <f t="shared" ca="1" si="23"/>
        <v>0.25</v>
      </c>
      <c r="AJ29" s="1">
        <f t="shared" ca="1" si="24"/>
        <v>1</v>
      </c>
      <c r="AK29" s="260" t="str">
        <f t="shared" ca="1" si="25"/>
        <v>10:04 AM, 6:00 AM, 1</v>
      </c>
    </row>
    <row r="30" spans="1:37" ht="18" x14ac:dyDescent="0.2">
      <c r="A30" s="317">
        <f>IF(B30&lt;=$F$4,Input!D40,"")</f>
        <v>1.25</v>
      </c>
      <c r="B30" s="107">
        <v>22</v>
      </c>
      <c r="C30" s="233">
        <f t="shared" si="1"/>
        <v>1</v>
      </c>
      <c r="D30" s="130">
        <f>+TCP!HL27</f>
        <v>9</v>
      </c>
      <c r="E30" s="394">
        <f>+TCP!HM27</f>
        <v>0.05</v>
      </c>
      <c r="F30" s="237">
        <f t="shared" ca="1" si="2"/>
        <v>1.25</v>
      </c>
      <c r="G30" s="33"/>
      <c r="H30" s="33"/>
      <c r="I30" s="33"/>
      <c r="J30" s="33"/>
      <c r="M30" s="252">
        <f t="shared" si="7"/>
        <v>9</v>
      </c>
      <c r="N30" s="239">
        <f ca="1">IF(ISNUMBER(D30),IF(P30=0,OFFSET(TCP!$M$6,0,D30),OFFSET(TCP!$M$6,MIN(M30,P30),MAX(M30,P30))),"")</f>
        <v>0.05</v>
      </c>
      <c r="O30" s="239">
        <f t="shared" si="29"/>
        <v>1</v>
      </c>
      <c r="P30" s="240">
        <f t="shared" si="26"/>
        <v>10</v>
      </c>
      <c r="Q30" s="248">
        <f t="shared" ca="1" si="27"/>
        <v>25.62</v>
      </c>
      <c r="R30" s="258">
        <f t="shared" ca="1" si="9"/>
        <v>0.41978333333333334</v>
      </c>
      <c r="S30" s="246" t="str">
        <f t="shared" ca="1" si="10"/>
        <v>10:04 AM</v>
      </c>
      <c r="T30" s="331" t="str">
        <f ca="1">IF(B30&lt;=$F$4,TEXT(OFFSET(Input!$H$18,M30,0),"H:MM AM/PM"),"")</f>
        <v>9:00 AM</v>
      </c>
      <c r="U30" s="248" t="str">
        <f t="shared" ca="1" si="0"/>
        <v>9:00 AM</v>
      </c>
      <c r="V30" s="1">
        <f t="shared" ca="1" si="11"/>
        <v>2</v>
      </c>
      <c r="W30" s="231" t="str">
        <f t="shared" ca="1" si="12"/>
        <v>9</v>
      </c>
      <c r="X30" s="231" t="str">
        <f t="shared" ca="1" si="13"/>
        <v>00</v>
      </c>
      <c r="Y30" s="1" t="str">
        <f t="shared" ca="1" si="14"/>
        <v>AM</v>
      </c>
      <c r="Z30" s="31">
        <f t="shared" ca="1" si="15"/>
        <v>0</v>
      </c>
      <c r="AA30" s="258" t="str">
        <f t="shared" ca="1" si="16"/>
        <v/>
      </c>
      <c r="AB30" s="256" t="str">
        <f t="shared" ca="1" si="17"/>
        <v/>
      </c>
      <c r="AC30" s="256">
        <f t="shared" ca="1" si="18"/>
        <v>0.375</v>
      </c>
      <c r="AD30" s="256" cm="1">
        <f t="array" aca="1" ref="AD30" ca="1">IF(B30&lt;=$F$4,SUM(IF(ISNUMBER(AA30:AC30),AA30:AC30)),"")</f>
        <v>0.375</v>
      </c>
      <c r="AE30" s="68">
        <f t="shared" si="19"/>
        <v>9</v>
      </c>
      <c r="AF30" s="260" t="str">
        <f t="shared" ca="1" si="20"/>
        <v>10:04 AM</v>
      </c>
      <c r="AG30" s="260" t="str">
        <f t="shared" ca="1" si="21"/>
        <v>9:00 AM</v>
      </c>
      <c r="AH30" s="257">
        <f t="shared" ca="1" si="22"/>
        <v>0.41978333333333334</v>
      </c>
      <c r="AI30" s="257">
        <f t="shared" ca="1" si="23"/>
        <v>0.375</v>
      </c>
      <c r="AJ30" s="1">
        <f t="shared" ca="1" si="24"/>
        <v>1</v>
      </c>
      <c r="AK30" s="260" t="str">
        <f t="shared" ca="1" si="25"/>
        <v>10:04 AM, 9:00 AM, 1</v>
      </c>
    </row>
    <row r="31" spans="1:37" ht="18" x14ac:dyDescent="0.2">
      <c r="A31" s="317">
        <f>IF(B31&lt;=$F$4,Input!D41,"")</f>
        <v>1.25</v>
      </c>
      <c r="B31" s="107">
        <v>23</v>
      </c>
      <c r="C31" s="233">
        <f t="shared" si="1"/>
        <v>1</v>
      </c>
      <c r="D31" s="130">
        <f>+TCP!HL28</f>
        <v>5</v>
      </c>
      <c r="E31" s="394">
        <f>+TCP!HM28</f>
        <v>0.36</v>
      </c>
      <c r="F31" s="237">
        <f t="shared" ca="1" si="2"/>
        <v>1.25</v>
      </c>
      <c r="G31" s="33"/>
      <c r="H31" s="33"/>
      <c r="I31" s="33"/>
      <c r="J31" s="33"/>
      <c r="M31" s="252">
        <f t="shared" si="7"/>
        <v>5</v>
      </c>
      <c r="N31" s="239">
        <f ca="1">IF(ISNUMBER(D31),IF(P31=0,OFFSET(TCP!$M$6,0,D31),OFFSET(TCP!$M$6,MIN(M31,P31),MAX(M31,P31))),"")</f>
        <v>0.36</v>
      </c>
      <c r="O31" s="239">
        <f t="shared" si="29"/>
        <v>1</v>
      </c>
      <c r="P31" s="240">
        <f t="shared" si="26"/>
        <v>9</v>
      </c>
      <c r="Q31" s="248">
        <f t="shared" ca="1" si="27"/>
        <v>25.98</v>
      </c>
      <c r="R31" s="258">
        <f t="shared" ca="1" si="9"/>
        <v>0.42038333333333333</v>
      </c>
      <c r="S31" s="246" t="str">
        <f t="shared" ca="1" si="10"/>
        <v>10:05 AM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5</v>
      </c>
      <c r="AF31" s="260" t="str">
        <f t="shared" ca="1" si="20"/>
        <v>10:05 AM</v>
      </c>
      <c r="AG31" s="260" t="str">
        <f t="shared" ca="1" si="21"/>
        <v>10:00 AM</v>
      </c>
      <c r="AH31" s="257">
        <f t="shared" ca="1" si="22"/>
        <v>0.42038333333333333</v>
      </c>
      <c r="AI31" s="257">
        <f t="shared" ca="1" si="23"/>
        <v>0.41666666666666669</v>
      </c>
      <c r="AJ31" s="1">
        <f t="shared" ca="1" si="24"/>
        <v>1</v>
      </c>
      <c r="AK31" s="260" t="str">
        <f t="shared" ca="1" si="25"/>
        <v>10:05 AM, 10:00 AM, 1</v>
      </c>
    </row>
    <row r="32" spans="1:37" ht="18" x14ac:dyDescent="0.2">
      <c r="A32" s="317">
        <f>IF(B32&lt;=$F$4,Input!D42,"")</f>
        <v>1.25</v>
      </c>
      <c r="B32" s="107">
        <v>24</v>
      </c>
      <c r="C32" s="233">
        <f t="shared" si="1"/>
        <v>1</v>
      </c>
      <c r="D32" s="130">
        <f>+TCP!HL29</f>
        <v>25</v>
      </c>
      <c r="E32" s="394">
        <f>+TCP!HM29</f>
        <v>0.5</v>
      </c>
      <c r="F32" s="237">
        <f t="shared" ca="1" si="2"/>
        <v>1.25</v>
      </c>
      <c r="G32" s="33"/>
      <c r="H32" s="33"/>
      <c r="I32" s="33"/>
      <c r="J32" s="33"/>
      <c r="M32" s="252">
        <f t="shared" si="7"/>
        <v>25</v>
      </c>
      <c r="N32" s="239">
        <f ca="1">IF(ISNUMBER(D32),IF(P32=0,OFFSET(TCP!$M$6,0,D32),OFFSET(TCP!$M$6,MIN(M32,P32),MAX(M32,P32))),"")</f>
        <v>0.5</v>
      </c>
      <c r="O32" s="239">
        <f t="shared" si="29"/>
        <v>1</v>
      </c>
      <c r="P32" s="240">
        <f t="shared" si="26"/>
        <v>5</v>
      </c>
      <c r="Q32" s="248">
        <f t="shared" ca="1" si="27"/>
        <v>26.48</v>
      </c>
      <c r="R32" s="258">
        <f t="shared" ca="1" si="9"/>
        <v>0.42121666666666668</v>
      </c>
      <c r="S32" s="246" t="str">
        <f t="shared" ca="1" si="10"/>
        <v>10:06 AM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25</v>
      </c>
      <c r="AF32" s="260" t="str">
        <f t="shared" ca="1" si="20"/>
        <v>10:06 AM</v>
      </c>
      <c r="AG32" s="260" t="str">
        <f t="shared" ca="1" si="21"/>
        <v>8:00 AM</v>
      </c>
      <c r="AH32" s="257">
        <f t="shared" ca="1" si="22"/>
        <v>0.42121666666666668</v>
      </c>
      <c r="AI32" s="257">
        <f t="shared" ca="1" si="23"/>
        <v>0.33333333333333331</v>
      </c>
      <c r="AJ32" s="1">
        <f t="shared" ca="1" si="24"/>
        <v>1</v>
      </c>
      <c r="AK32" s="260" t="str">
        <f t="shared" ca="1" si="25"/>
        <v>10:06 AM, 8:00 AM, 1</v>
      </c>
    </row>
    <row r="33" spans="1:37" ht="18" x14ac:dyDescent="0.2">
      <c r="A33" s="317">
        <f>IF(B33&lt;=$F$4,Input!D43,"")</f>
        <v>1.25</v>
      </c>
      <c r="B33" s="107">
        <v>25</v>
      </c>
      <c r="C33" s="233">
        <f t="shared" si="1"/>
        <v>1</v>
      </c>
      <c r="D33" s="130">
        <f>+TCP!HL30</f>
        <v>11</v>
      </c>
      <c r="E33" s="394">
        <f>+TCP!HM30</f>
        <v>1.1599999999999999</v>
      </c>
      <c r="F33" s="237">
        <f t="shared" ca="1" si="2"/>
        <v>1.25</v>
      </c>
      <c r="G33" s="33"/>
      <c r="H33" s="33"/>
      <c r="I33" s="33"/>
      <c r="J33" s="33"/>
      <c r="M33" s="252">
        <f t="shared" si="7"/>
        <v>11</v>
      </c>
      <c r="N33" s="239">
        <f ca="1">IF(ISNUMBER(D33),IF(P33=0,OFFSET(TCP!$M$6,0,D33),OFFSET(TCP!$M$6,MIN(M33,P33),MAX(M33,P33))),"")</f>
        <v>1.1599999999999999</v>
      </c>
      <c r="O33" s="239">
        <f t="shared" si="29"/>
        <v>1</v>
      </c>
      <c r="P33" s="240">
        <f t="shared" si="26"/>
        <v>25</v>
      </c>
      <c r="Q33" s="248">
        <f t="shared" ca="1" si="27"/>
        <v>27.64</v>
      </c>
      <c r="R33" s="258">
        <f t="shared" ca="1" si="9"/>
        <v>0.42314999999999997</v>
      </c>
      <c r="S33" s="246" t="str">
        <f t="shared" ca="1" si="10"/>
        <v>10:09 AM</v>
      </c>
      <c r="T33" s="331" t="str">
        <f ca="1">IF(B33&lt;=$F$4,TEXT(OFFSET(Input!$H$18,M33,0),"H:MM AM/PM"),"")</f>
        <v>10:00 AM</v>
      </c>
      <c r="U33" s="248" t="str">
        <f t="shared" ca="1" si="0"/>
        <v>10:00 AM</v>
      </c>
      <c r="V33" s="1">
        <f t="shared" ca="1" si="11"/>
        <v>3</v>
      </c>
      <c r="W33" s="231" t="str">
        <f t="shared" ca="1" si="12"/>
        <v>10</v>
      </c>
      <c r="X33" s="231" t="str">
        <f t="shared" ca="1" si="13"/>
        <v>00</v>
      </c>
      <c r="Y33" s="1" t="str">
        <f t="shared" ca="1" si="14"/>
        <v>AM</v>
      </c>
      <c r="Z33" s="31">
        <f t="shared" ca="1" si="15"/>
        <v>0</v>
      </c>
      <c r="AA33" s="258" t="str">
        <f t="shared" ca="1" si="16"/>
        <v/>
      </c>
      <c r="AB33" s="256" t="str">
        <f t="shared" ca="1" si="17"/>
        <v/>
      </c>
      <c r="AC33" s="256">
        <f t="shared" ca="1" si="18"/>
        <v>0.41666666666666669</v>
      </c>
      <c r="AD33" s="256" cm="1">
        <f t="array" aca="1" ref="AD33" ca="1">IF(B33&lt;=$F$4,SUM(IF(ISNUMBER(AA33:AC33),AA33:AC33)),"")</f>
        <v>0.41666666666666669</v>
      </c>
      <c r="AE33" s="68">
        <f t="shared" si="19"/>
        <v>11</v>
      </c>
      <c r="AF33" s="260" t="str">
        <f t="shared" ca="1" si="20"/>
        <v>10:09 AM</v>
      </c>
      <c r="AG33" s="260" t="str">
        <f t="shared" ca="1" si="21"/>
        <v>10:00 AM</v>
      </c>
      <c r="AH33" s="257">
        <f t="shared" ca="1" si="22"/>
        <v>0.42314999999999997</v>
      </c>
      <c r="AI33" s="257">
        <f t="shared" ca="1" si="23"/>
        <v>0.41666666666666669</v>
      </c>
      <c r="AJ33" s="1">
        <f t="shared" ca="1" si="24"/>
        <v>1</v>
      </c>
      <c r="AK33" s="260" t="str">
        <f t="shared" ca="1" si="25"/>
        <v>10:09 AM, 10:00 AM, 1</v>
      </c>
    </row>
    <row r="34" spans="1:37" ht="18" x14ac:dyDescent="0.2">
      <c r="A34" s="317">
        <f>IF(B34&lt;=$F$4,Input!D44,"")</f>
        <v>1.25</v>
      </c>
      <c r="B34" s="107">
        <v>26</v>
      </c>
      <c r="C34" s="233">
        <f t="shared" si="1"/>
        <v>1</v>
      </c>
      <c r="D34" s="130">
        <f>+TCP!HL31</f>
        <v>6</v>
      </c>
      <c r="E34" s="394">
        <f>+TCP!HM31</f>
        <v>14.19</v>
      </c>
      <c r="F34" s="237">
        <f t="shared" ca="1" si="2"/>
        <v>1.25</v>
      </c>
      <c r="G34" s="33"/>
      <c r="H34" s="33"/>
      <c r="I34" s="33"/>
      <c r="J34" s="33"/>
      <c r="M34" s="252">
        <f t="shared" si="7"/>
        <v>6</v>
      </c>
      <c r="N34" s="239">
        <f ca="1">IF(ISNUMBER(D34),IF(P34=0,OFFSET(TCP!$M$6,0,D34),OFFSET(TCP!$M$6,MIN(M34,P34),MAX(M34,P34))),"")</f>
        <v>14.19</v>
      </c>
      <c r="O34" s="239">
        <f t="shared" si="29"/>
        <v>1</v>
      </c>
      <c r="P34" s="240">
        <f t="shared" si="26"/>
        <v>11</v>
      </c>
      <c r="Q34" s="248">
        <f t="shared" ca="1" si="27"/>
        <v>41.83</v>
      </c>
      <c r="R34" s="258">
        <f t="shared" ca="1" si="9"/>
        <v>0.44679999999999997</v>
      </c>
      <c r="S34" s="246" t="str">
        <f t="shared" ca="1" si="10"/>
        <v>10:43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6</v>
      </c>
      <c r="AF34" s="260" t="str">
        <f t="shared" ca="1" si="20"/>
        <v>10:43 AM</v>
      </c>
      <c r="AG34" s="260" t="str">
        <f t="shared" ca="1" si="21"/>
        <v>10:00 AM</v>
      </c>
      <c r="AH34" s="257">
        <f t="shared" ca="1" si="22"/>
        <v>0.44679999999999997</v>
      </c>
      <c r="AI34" s="257">
        <f t="shared" ca="1" si="23"/>
        <v>0.41666666666666669</v>
      </c>
      <c r="AJ34" s="1">
        <f t="shared" ca="1" si="24"/>
        <v>1</v>
      </c>
      <c r="AK34" s="260" t="str">
        <f t="shared" ca="1" si="25"/>
        <v>10:43 AM, 10:00 AM, 1</v>
      </c>
    </row>
    <row r="35" spans="1:37" ht="18" x14ac:dyDescent="0.2">
      <c r="A35" s="317">
        <f>IF(B35&lt;=$F$4,Input!D45,"")</f>
        <v>1.25</v>
      </c>
      <c r="B35" s="107">
        <v>27</v>
      </c>
      <c r="C35" s="233">
        <f t="shared" si="1"/>
        <v>1</v>
      </c>
      <c r="D35" s="130">
        <f>+TCP!HL32</f>
        <v>29</v>
      </c>
      <c r="E35" s="394">
        <f>+TCP!HM32</f>
        <v>11.74</v>
      </c>
      <c r="F35" s="237">
        <f t="shared" ca="1" si="2"/>
        <v>1.25</v>
      </c>
      <c r="G35" s="33"/>
      <c r="H35" s="33"/>
      <c r="I35" s="33"/>
      <c r="J35" s="33"/>
      <c r="M35" s="252">
        <f t="shared" si="7"/>
        <v>29</v>
      </c>
      <c r="N35" s="239">
        <f ca="1">IF(ISNUMBER(D35),IF(P35=0,OFFSET(TCP!$M$6,0,D35),OFFSET(TCP!$M$6,MIN(M35,P35),MAX(M35,P35))),"")</f>
        <v>11.74</v>
      </c>
      <c r="O35" s="239">
        <f t="shared" si="29"/>
        <v>1</v>
      </c>
      <c r="P35" s="240">
        <f t="shared" si="26"/>
        <v>6</v>
      </c>
      <c r="Q35" s="248">
        <f t="shared" ca="1" si="27"/>
        <v>53.57</v>
      </c>
      <c r="R35" s="258">
        <f t="shared" ca="1" si="9"/>
        <v>0.46636666666666665</v>
      </c>
      <c r="S35" s="246" t="str">
        <f t="shared" ca="1" si="10"/>
        <v>11:11 AM</v>
      </c>
      <c r="T35" s="331" t="str">
        <f ca="1">IF(B35&lt;=$F$4,TEXT(OFFSET(Input!$H$18,M35,0),"H:MM AM/PM"),"")</f>
        <v>9:00 AM</v>
      </c>
      <c r="U35" s="248" t="str">
        <f t="shared" ca="1" si="0"/>
        <v>9:00 AM</v>
      </c>
      <c r="V35" s="1">
        <f t="shared" ca="1" si="11"/>
        <v>2</v>
      </c>
      <c r="W35" s="231" t="str">
        <f t="shared" ca="1" si="12"/>
        <v>9</v>
      </c>
      <c r="X35" s="231" t="str">
        <f t="shared" ca="1" si="13"/>
        <v>00</v>
      </c>
      <c r="Y35" s="1" t="str">
        <f t="shared" ca="1" si="14"/>
        <v>AM</v>
      </c>
      <c r="Z35" s="31">
        <f t="shared" ca="1" si="15"/>
        <v>0</v>
      </c>
      <c r="AA35" s="258" t="str">
        <f t="shared" ca="1" si="16"/>
        <v/>
      </c>
      <c r="AB35" s="256" t="str">
        <f t="shared" ca="1" si="17"/>
        <v/>
      </c>
      <c r="AC35" s="256">
        <f t="shared" ca="1" si="18"/>
        <v>0.375</v>
      </c>
      <c r="AD35" s="256" cm="1">
        <f t="array" aca="1" ref="AD35" ca="1">IF(B35&lt;=$F$4,SUM(IF(ISNUMBER(AA35:AC35),AA35:AC35)),"")</f>
        <v>0.375</v>
      </c>
      <c r="AE35" s="68">
        <f t="shared" si="19"/>
        <v>29</v>
      </c>
      <c r="AF35" s="260" t="str">
        <f t="shared" ca="1" si="20"/>
        <v>11:11 AM</v>
      </c>
      <c r="AG35" s="260" t="str">
        <f t="shared" ca="1" si="21"/>
        <v>9:00 AM</v>
      </c>
      <c r="AH35" s="257">
        <f t="shared" ca="1" si="22"/>
        <v>0.46636666666666665</v>
      </c>
      <c r="AI35" s="257">
        <f t="shared" ca="1" si="23"/>
        <v>0.375</v>
      </c>
      <c r="AJ35" s="1">
        <f t="shared" ca="1" si="24"/>
        <v>1</v>
      </c>
      <c r="AK35" s="260" t="str">
        <f t="shared" ca="1" si="25"/>
        <v>11:11 AM, 9:00 AM, 1</v>
      </c>
    </row>
    <row r="36" spans="1:37" ht="18" x14ac:dyDescent="0.2">
      <c r="A36" s="317">
        <f>IF(B36&lt;=$F$4,Input!D46,"")</f>
        <v>1.25</v>
      </c>
      <c r="B36" s="107">
        <v>28</v>
      </c>
      <c r="C36" s="233">
        <f t="shared" si="1"/>
        <v>1</v>
      </c>
      <c r="D36" s="130">
        <f>+TCP!HL33</f>
        <v>17</v>
      </c>
      <c r="E36" s="394">
        <f>+TCP!HM33</f>
        <v>20.28</v>
      </c>
      <c r="F36" s="237">
        <f t="shared" ca="1" si="2"/>
        <v>1.25</v>
      </c>
      <c r="G36" s="33"/>
      <c r="H36" s="33"/>
      <c r="I36" s="33"/>
      <c r="J36" s="33"/>
      <c r="M36" s="252">
        <f t="shared" si="7"/>
        <v>17</v>
      </c>
      <c r="N36" s="239">
        <f ca="1">IF(ISNUMBER(D36),IF(P36=0,OFFSET(TCP!$M$6,0,D36),OFFSET(TCP!$M$6,MIN(M36,P36),MAX(M36,P36))),"")</f>
        <v>20.28</v>
      </c>
      <c r="O36" s="239">
        <f t="shared" si="29"/>
        <v>1</v>
      </c>
      <c r="P36" s="240">
        <f t="shared" si="26"/>
        <v>29</v>
      </c>
      <c r="Q36" s="248">
        <f t="shared" ca="1" si="27"/>
        <v>73.849999999999994</v>
      </c>
      <c r="R36" s="258">
        <f t="shared" ca="1" si="9"/>
        <v>0.50016666666666665</v>
      </c>
      <c r="S36" s="246" t="str">
        <f t="shared" ca="1" si="10"/>
        <v>12:00 PM</v>
      </c>
      <c r="T36" s="331" t="str">
        <f ca="1">IF(B36&lt;=$F$4,TEXT(OFFSET(Input!$H$18,M36,0),"H:MM AM/PM"),"")</f>
        <v>7:00 AM</v>
      </c>
      <c r="U36" s="248" t="str">
        <f t="shared" ca="1" si="0"/>
        <v>7:00 AM</v>
      </c>
      <c r="V36" s="1">
        <f t="shared" ca="1" si="11"/>
        <v>2</v>
      </c>
      <c r="W36" s="231" t="str">
        <f t="shared" ca="1" si="12"/>
        <v>7</v>
      </c>
      <c r="X36" s="231" t="str">
        <f t="shared" ca="1" si="13"/>
        <v>00</v>
      </c>
      <c r="Y36" s="1" t="str">
        <f t="shared" ca="1" si="14"/>
        <v>AM</v>
      </c>
      <c r="Z36" s="31">
        <f t="shared" ca="1" si="15"/>
        <v>0</v>
      </c>
      <c r="AA36" s="258" t="str">
        <f t="shared" ca="1" si="16"/>
        <v/>
      </c>
      <c r="AB36" s="256" t="str">
        <f t="shared" ca="1" si="17"/>
        <v/>
      </c>
      <c r="AC36" s="256">
        <f t="shared" ca="1" si="18"/>
        <v>0.29166666666666669</v>
      </c>
      <c r="AD36" s="256" cm="1">
        <f t="array" aca="1" ref="AD36" ca="1">IF(B36&lt;=$F$4,SUM(IF(ISNUMBER(AA36:AC36),AA36:AC36)),"")</f>
        <v>0.29166666666666669</v>
      </c>
      <c r="AE36" s="68">
        <f t="shared" si="19"/>
        <v>17</v>
      </c>
      <c r="AF36" s="260" t="str">
        <f t="shared" ca="1" si="20"/>
        <v>12:00 PM</v>
      </c>
      <c r="AG36" s="260" t="str">
        <f t="shared" ca="1" si="21"/>
        <v>7:00 AM</v>
      </c>
      <c r="AH36" s="257">
        <f t="shared" ca="1" si="22"/>
        <v>0.50016666666666665</v>
      </c>
      <c r="AI36" s="257">
        <f t="shared" ca="1" si="23"/>
        <v>0.29166666666666669</v>
      </c>
      <c r="AJ36" s="1">
        <f t="shared" ca="1" si="24"/>
        <v>1</v>
      </c>
      <c r="AK36" s="260" t="str">
        <f t="shared" ca="1" si="25"/>
        <v>12:00 PM, 7:00 AM, 1</v>
      </c>
    </row>
    <row r="37" spans="1:37" ht="18" x14ac:dyDescent="0.2">
      <c r="A37" s="317">
        <f>IF(B37&lt;=$F$4,Input!D47,"")</f>
        <v>1.25</v>
      </c>
      <c r="B37" s="107">
        <v>29</v>
      </c>
      <c r="C37" s="233">
        <f t="shared" si="1"/>
        <v>1</v>
      </c>
      <c r="D37" s="130">
        <f>+TCP!HL34</f>
        <v>16</v>
      </c>
      <c r="E37" s="394">
        <f>+TCP!HM34</f>
        <v>2.81</v>
      </c>
      <c r="F37" s="237">
        <f t="shared" ca="1" si="2"/>
        <v>1.25</v>
      </c>
      <c r="G37" s="33"/>
      <c r="H37" s="33"/>
      <c r="I37" s="33"/>
      <c r="J37" s="33"/>
      <c r="M37" s="252">
        <f t="shared" si="7"/>
        <v>16</v>
      </c>
      <c r="N37" s="239">
        <f ca="1">IF(ISNUMBER(D37),IF(P37=0,OFFSET(TCP!$M$6,0,D37),OFFSET(TCP!$M$6,MIN(M37,P37),MAX(M37,P37))),"")</f>
        <v>2.81</v>
      </c>
      <c r="O37" s="239">
        <f t="shared" si="29"/>
        <v>1</v>
      </c>
      <c r="P37" s="240">
        <f t="shared" si="26"/>
        <v>17</v>
      </c>
      <c r="Q37" s="248">
        <f t="shared" ca="1" si="27"/>
        <v>76.66</v>
      </c>
      <c r="R37" s="258">
        <f t="shared" ca="1" si="9"/>
        <v>0.50485000000000002</v>
      </c>
      <c r="S37" s="246" t="str">
        <f t="shared" ca="1" si="10"/>
        <v>12:06 PM</v>
      </c>
      <c r="T37" s="331" t="str">
        <f ca="1">IF(B37&lt;=$F$4,TEXT(OFFSET(Input!$H$18,M37,0),"H:MM AM/PM"),"")</f>
        <v>8:00 AM</v>
      </c>
      <c r="U37" s="248" t="str">
        <f t="shared" ca="1" si="0"/>
        <v>8:00 AM</v>
      </c>
      <c r="V37" s="1">
        <f t="shared" ca="1" si="11"/>
        <v>2</v>
      </c>
      <c r="W37" s="231" t="str">
        <f t="shared" ca="1" si="12"/>
        <v>8</v>
      </c>
      <c r="X37" s="231" t="str">
        <f t="shared" ca="1" si="13"/>
        <v>00</v>
      </c>
      <c r="Y37" s="1" t="str">
        <f t="shared" ca="1" si="14"/>
        <v>AM</v>
      </c>
      <c r="Z37" s="31">
        <f t="shared" ca="1" si="15"/>
        <v>0</v>
      </c>
      <c r="AA37" s="258" t="str">
        <f t="shared" ca="1" si="16"/>
        <v/>
      </c>
      <c r="AB37" s="256" t="str">
        <f t="shared" ca="1" si="17"/>
        <v/>
      </c>
      <c r="AC37" s="256">
        <f t="shared" ca="1" si="18"/>
        <v>0.33333333333333331</v>
      </c>
      <c r="AD37" s="256" cm="1">
        <f t="array" aca="1" ref="AD37" ca="1">IF(B37&lt;=$F$4,SUM(IF(ISNUMBER(AA37:AC37),AA37:AC37)),"")</f>
        <v>0.33333333333333331</v>
      </c>
      <c r="AE37" s="68">
        <f t="shared" si="19"/>
        <v>16</v>
      </c>
      <c r="AF37" s="260" t="str">
        <f t="shared" ca="1" si="20"/>
        <v>12:06 PM</v>
      </c>
      <c r="AG37" s="260" t="str">
        <f t="shared" ca="1" si="21"/>
        <v>8:00 AM</v>
      </c>
      <c r="AH37" s="257">
        <f t="shared" ca="1" si="22"/>
        <v>0.50485000000000002</v>
      </c>
      <c r="AI37" s="257">
        <f t="shared" ca="1" si="23"/>
        <v>0.33333333333333331</v>
      </c>
      <c r="AJ37" s="1">
        <f t="shared" ca="1" si="24"/>
        <v>1</v>
      </c>
      <c r="AK37" s="260" t="str">
        <f t="shared" ca="1" si="25"/>
        <v>12:06 PM, 8:00 AM, 1</v>
      </c>
    </row>
    <row r="38" spans="1:37" ht="18" x14ac:dyDescent="0.2">
      <c r="A38" s="317">
        <f>IF(B38&lt;=$F$4,Input!D48,"")</f>
        <v>1.25</v>
      </c>
      <c r="B38" s="107">
        <v>30</v>
      </c>
      <c r="C38" s="233">
        <f t="shared" si="1"/>
        <v>1</v>
      </c>
      <c r="D38" s="130">
        <f>+TCP!HL35</f>
        <v>18</v>
      </c>
      <c r="E38" s="394">
        <f>+TCP!HM35</f>
        <v>6.04</v>
      </c>
      <c r="F38" s="237">
        <f t="shared" ca="1" si="2"/>
        <v>1.25</v>
      </c>
      <c r="G38" s="33"/>
      <c r="H38" s="33"/>
      <c r="I38" s="33"/>
      <c r="J38" s="33"/>
      <c r="M38" s="252">
        <f t="shared" si="7"/>
        <v>18</v>
      </c>
      <c r="N38" s="239">
        <f ca="1">IF(ISNUMBER(D38),IF(P38=0,OFFSET(TCP!$M$6,0,D38),OFFSET(TCP!$M$6,MIN(M38,P38),MAX(M38,P38))),"")</f>
        <v>6.04</v>
      </c>
      <c r="O38" s="239">
        <f t="shared" si="29"/>
        <v>1</v>
      </c>
      <c r="P38" s="240">
        <f t="shared" si="26"/>
        <v>16</v>
      </c>
      <c r="Q38" s="248">
        <f t="shared" ca="1" si="27"/>
        <v>82.7</v>
      </c>
      <c r="R38" s="258">
        <f t="shared" ca="1" si="9"/>
        <v>0.51491666666666669</v>
      </c>
      <c r="S38" s="246" t="str">
        <f t="shared" ca="1" si="10"/>
        <v>12:21 PM</v>
      </c>
      <c r="T38" s="331" t="str">
        <f ca="1">IF(B38&lt;=$F$4,TEXT(OFFSET(Input!$H$18,M38,0),"H:MM AM/PM"),"")</f>
        <v>7:30 AM</v>
      </c>
      <c r="U38" s="248" t="str">
        <f t="shared" ca="1" si="0"/>
        <v>7:30 AM</v>
      </c>
      <c r="V38" s="1">
        <f t="shared" ca="1" si="11"/>
        <v>2</v>
      </c>
      <c r="W38" s="231" t="str">
        <f t="shared" ca="1" si="12"/>
        <v>7</v>
      </c>
      <c r="X38" s="231" t="str">
        <f t="shared" ca="1" si="13"/>
        <v>30</v>
      </c>
      <c r="Y38" s="1" t="str">
        <f t="shared" ca="1" si="14"/>
        <v>AM</v>
      </c>
      <c r="Z38" s="31">
        <f t="shared" ca="1" si="15"/>
        <v>0</v>
      </c>
      <c r="AA38" s="258" t="str">
        <f t="shared" ca="1" si="16"/>
        <v/>
      </c>
      <c r="AB38" s="256" t="str">
        <f t="shared" ca="1" si="17"/>
        <v/>
      </c>
      <c r="AC38" s="256">
        <f t="shared" ca="1" si="18"/>
        <v>0.3125</v>
      </c>
      <c r="AD38" s="256" cm="1">
        <f t="array" aca="1" ref="AD38" ca="1">IF(B38&lt;=$F$4,SUM(IF(ISNUMBER(AA38:AC38),AA38:AC38)),"")</f>
        <v>0.3125</v>
      </c>
      <c r="AE38" s="68">
        <f t="shared" si="19"/>
        <v>18</v>
      </c>
      <c r="AF38" s="260" t="str">
        <f t="shared" ca="1" si="20"/>
        <v>12:21 PM</v>
      </c>
      <c r="AG38" s="260" t="str">
        <f t="shared" ca="1" si="21"/>
        <v>7:30 AM</v>
      </c>
      <c r="AH38" s="257">
        <f t="shared" ca="1" si="22"/>
        <v>0.51491666666666669</v>
      </c>
      <c r="AI38" s="257">
        <f t="shared" ca="1" si="23"/>
        <v>0.3125</v>
      </c>
      <c r="AJ38" s="1">
        <f t="shared" ca="1" si="24"/>
        <v>1</v>
      </c>
      <c r="AK38" s="260" t="str">
        <f t="shared" ca="1" si="25"/>
        <v>12:21 PM, 7:30 AM, 1</v>
      </c>
    </row>
    <row r="39" spans="1:37" ht="18" x14ac:dyDescent="0.2">
      <c r="A39" s="317">
        <f>IF(B39&lt;=$F$4,Input!D49,"")</f>
        <v>1.25</v>
      </c>
      <c r="B39" s="107">
        <v>31</v>
      </c>
      <c r="C39" s="233">
        <f t="shared" si="1"/>
        <v>1</v>
      </c>
      <c r="D39" s="130">
        <f>+TCP!HL36</f>
        <v>12</v>
      </c>
      <c r="E39" s="394">
        <f>+TCP!HM36</f>
        <v>13.6</v>
      </c>
      <c r="F39" s="237">
        <f t="shared" ca="1" si="2"/>
        <v>1.25</v>
      </c>
      <c r="G39" s="33"/>
      <c r="H39" s="33"/>
      <c r="I39" s="33"/>
      <c r="J39" s="33"/>
      <c r="M39" s="252">
        <f t="shared" si="7"/>
        <v>12</v>
      </c>
      <c r="N39" s="239">
        <f ca="1">IF(ISNUMBER(D39),IF(P39=0,OFFSET(TCP!$M$6,0,D39),OFFSET(TCP!$M$6,MIN(M39,P39),MAX(M39,P39))),"")</f>
        <v>13.6</v>
      </c>
      <c r="O39" s="239">
        <f t="shared" si="29"/>
        <v>1</v>
      </c>
      <c r="P39" s="240">
        <f t="shared" si="26"/>
        <v>18</v>
      </c>
      <c r="Q39" s="248">
        <f t="shared" ca="1" si="27"/>
        <v>96.3</v>
      </c>
      <c r="R39" s="258">
        <f t="shared" ca="1" si="9"/>
        <v>0.5375833333333333</v>
      </c>
      <c r="S39" s="246" t="str">
        <f t="shared" ca="1" si="10"/>
        <v>12:54 PM</v>
      </c>
      <c r="T39" s="331" t="str">
        <f ca="1">IF(B39&lt;=$F$4,TEXT(OFFSET(Input!$H$18,M39,0),"H:MM AM/PM"),"")</f>
        <v>8:30 AM</v>
      </c>
      <c r="U39" s="248" t="str">
        <f t="shared" ca="1" si="0"/>
        <v>8:30 AM</v>
      </c>
      <c r="V39" s="1">
        <f t="shared" ca="1" si="11"/>
        <v>2</v>
      </c>
      <c r="W39" s="231" t="str">
        <f t="shared" ca="1" si="12"/>
        <v>8</v>
      </c>
      <c r="X39" s="231" t="str">
        <f t="shared" ca="1" si="13"/>
        <v>30</v>
      </c>
      <c r="Y39" s="1" t="str">
        <f t="shared" ca="1" si="14"/>
        <v>AM</v>
      </c>
      <c r="Z39" s="31">
        <f t="shared" ca="1" si="15"/>
        <v>0</v>
      </c>
      <c r="AA39" s="258" t="str">
        <f t="shared" ca="1" si="16"/>
        <v/>
      </c>
      <c r="AB39" s="256" t="str">
        <f t="shared" ca="1" si="17"/>
        <v/>
      </c>
      <c r="AC39" s="256">
        <f t="shared" ca="1" si="18"/>
        <v>0.35416666666666663</v>
      </c>
      <c r="AD39" s="256" cm="1">
        <f t="array" aca="1" ref="AD39" ca="1">IF(B39&lt;=$F$4,SUM(IF(ISNUMBER(AA39:AC39),AA39:AC39)),"")</f>
        <v>0.35416666666666663</v>
      </c>
      <c r="AE39" s="68">
        <f t="shared" si="19"/>
        <v>12</v>
      </c>
      <c r="AF39" s="260" t="str">
        <f t="shared" ca="1" si="20"/>
        <v>12:54 PM</v>
      </c>
      <c r="AG39" s="260" t="str">
        <f t="shared" ca="1" si="21"/>
        <v>8:30 AM</v>
      </c>
      <c r="AH39" s="257">
        <f t="shared" ca="1" si="22"/>
        <v>0.5375833333333333</v>
      </c>
      <c r="AI39" s="257">
        <f t="shared" ca="1" si="23"/>
        <v>0.35416666666666663</v>
      </c>
      <c r="AJ39" s="1">
        <f t="shared" ca="1" si="24"/>
        <v>1</v>
      </c>
      <c r="AK39" s="260" t="str">
        <f t="shared" ca="1" si="25"/>
        <v>12:54 PM, 8:30 AM, 1</v>
      </c>
    </row>
    <row r="40" spans="1:37" ht="18" x14ac:dyDescent="0.2">
      <c r="A40" s="317">
        <f>IF(B40&lt;=$F$4,Input!D50,"")</f>
        <v>1.25</v>
      </c>
      <c r="B40" s="107">
        <v>32</v>
      </c>
      <c r="C40" s="233">
        <f t="shared" si="1"/>
        <v>1</v>
      </c>
      <c r="D40" s="130">
        <f>+TCP!HL37</f>
        <v>20</v>
      </c>
      <c r="E40" s="107">
        <f>+TCP!HM37</f>
        <v>5.03</v>
      </c>
      <c r="F40" s="237">
        <f t="shared" ca="1" si="2"/>
        <v>1.25</v>
      </c>
      <c r="G40" s="33"/>
      <c r="H40" s="33"/>
      <c r="I40" s="33"/>
      <c r="J40" s="33"/>
      <c r="M40" s="252">
        <f t="shared" si="7"/>
        <v>20</v>
      </c>
      <c r="N40" s="239" cm="1">
        <f t="array" ref="N40">IF(ISNUMBER(D40),INDEX(TCP!$M$6:$GP$190,MIN(D39,D40)+1,MAX(D39,D40)+1),"")</f>
        <v>3.83</v>
      </c>
      <c r="O40" s="239">
        <f t="shared" si="29"/>
        <v>1</v>
      </c>
      <c r="P40" s="240">
        <f t="shared" si="26"/>
        <v>12</v>
      </c>
      <c r="Q40" s="248">
        <f t="shared" ca="1" si="27"/>
        <v>100.13</v>
      </c>
      <c r="R40" s="258">
        <f t="shared" ca="1" si="9"/>
        <v>0.5439666666666666</v>
      </c>
      <c r="S40" s="246" t="str">
        <f t="shared" ca="1" si="10"/>
        <v>1:03 PM</v>
      </c>
      <c r="T40" s="331" t="str">
        <f ca="1">IF(B40&lt;=$F$4,TEXT(OFFSET(Input!$H$18,M40,0),"H:MM AM/PM"),"")</f>
        <v>9:00 AM</v>
      </c>
      <c r="U40" s="248" t="str">
        <f t="shared" ca="1" si="0"/>
        <v>9:00 AM</v>
      </c>
      <c r="V40" s="1">
        <f t="shared" ca="1" si="11"/>
        <v>2</v>
      </c>
      <c r="W40" s="231" t="str">
        <f t="shared" ca="1" si="12"/>
        <v>9</v>
      </c>
      <c r="X40" s="231" t="str">
        <f t="shared" ca="1" si="13"/>
        <v>00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0.375</v>
      </c>
      <c r="AD40" s="256" cm="1">
        <f t="array" aca="1" ref="AD40" ca="1">IF(B40&lt;=$F$4,SUM(IF(ISNUMBER(AA40:AC40),AA40:AC40)),"")</f>
        <v>0.375</v>
      </c>
      <c r="AE40" s="68">
        <f t="shared" si="19"/>
        <v>20</v>
      </c>
      <c r="AF40" s="260" t="str">
        <f t="shared" ca="1" si="20"/>
        <v>1:03 PM</v>
      </c>
      <c r="AG40" s="260" t="str">
        <f t="shared" ca="1" si="21"/>
        <v>9:00 AM</v>
      </c>
      <c r="AH40" s="257">
        <f t="shared" ca="1" si="22"/>
        <v>0.5439666666666666</v>
      </c>
      <c r="AI40" s="257">
        <f t="shared" ca="1" si="23"/>
        <v>0.375</v>
      </c>
      <c r="AJ40" s="1">
        <f t="shared" ca="1" si="24"/>
        <v>1</v>
      </c>
      <c r="AK40" s="260" t="str">
        <f t="shared" ca="1" si="25"/>
        <v>1:03 PM, 9:00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0.37708333333333333</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2025-04-19T19:10:43Z</dcterms:modified>
</cp:coreProperties>
</file>